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17400" windowHeight="7485" firstSheet="4" activeTab="8"/>
  </bookViews>
  <sheets>
    <sheet name="Титул" sheetId="1" r:id="rId1"/>
    <sheet name="ПОД 2 квартал 1" sheetId="2" r:id="rId2"/>
    <sheet name="ПОД 1 титул" sheetId="12" r:id="rId3"/>
    <sheet name="ПОД 1 квартал 1" sheetId="13" r:id="rId4"/>
    <sheet name="ПОД 3 титул" sheetId="16" r:id="rId5"/>
    <sheet name="ПОД 3 таблица 1" sheetId="17" r:id="rId6"/>
    <sheet name="ПОД 3 таблица 2" sheetId="18" r:id="rId7"/>
    <sheet name="ПОД 3 таблица 3" sheetId="19" r:id="rId8"/>
    <sheet name="ПОД 3 таблица 4 квартал 1" sheetId="20" r:id="rId9"/>
    <sheet name="Для эконалога" sheetId="21" r:id="rId10"/>
  </sheets>
  <calcPr calcId="125725"/>
</workbook>
</file>

<file path=xl/calcChain.xml><?xml version="1.0" encoding="utf-8"?>
<calcChain xmlns="http://schemas.openxmlformats.org/spreadsheetml/2006/main">
  <c r="L35" i="2"/>
  <c r="J35"/>
  <c r="M35"/>
  <c r="F35"/>
  <c r="K35" s="1"/>
  <c r="H35"/>
  <c r="I35" s="1"/>
  <c r="O99" i="13"/>
  <c r="L99"/>
  <c r="I98"/>
  <c r="P98"/>
  <c r="P99"/>
  <c r="P100"/>
  <c r="P101"/>
  <c r="P97"/>
  <c r="I99"/>
  <c r="O100"/>
  <c r="L100"/>
  <c r="I100"/>
  <c r="P94"/>
  <c r="O94"/>
  <c r="L94"/>
  <c r="I94"/>
  <c r="N71"/>
  <c r="K72"/>
  <c r="K73" s="1"/>
  <c r="H73"/>
  <c r="H74" s="1"/>
  <c r="H72"/>
  <c r="N70"/>
  <c r="K70"/>
  <c r="K71" s="1"/>
  <c r="H70"/>
  <c r="I70" s="1"/>
  <c r="I31" i="20"/>
  <c r="H31"/>
  <c r="G31"/>
  <c r="F31"/>
  <c r="AK96" i="19"/>
  <c r="AK64"/>
  <c r="AK32"/>
  <c r="J78" i="13"/>
  <c r="M78" s="1"/>
  <c r="J77"/>
  <c r="M77" s="1"/>
  <c r="J76"/>
  <c r="M76" s="1"/>
  <c r="J75"/>
  <c r="M75" s="1"/>
  <c r="J74"/>
  <c r="M74" s="1"/>
  <c r="J73"/>
  <c r="L72"/>
  <c r="J72"/>
  <c r="M72" s="1"/>
  <c r="I72"/>
  <c r="AK94" i="19"/>
  <c r="H8" i="2"/>
  <c r="I26" s="1"/>
  <c r="I22"/>
  <c r="I21"/>
  <c r="I20"/>
  <c r="I19"/>
  <c r="I18"/>
  <c r="I17"/>
  <c r="I16"/>
  <c r="I15"/>
  <c r="I14"/>
  <c r="I13"/>
  <c r="I12"/>
  <c r="I11"/>
  <c r="I10"/>
  <c r="I9"/>
  <c r="J19" i="13"/>
  <c r="M19" s="1"/>
  <c r="L34" i="2"/>
  <c r="L30"/>
  <c r="L29"/>
  <c r="L28"/>
  <c r="L27"/>
  <c r="L13"/>
  <c r="L8"/>
  <c r="J34"/>
  <c r="J30"/>
  <c r="J29"/>
  <c r="J28"/>
  <c r="J27"/>
  <c r="J13"/>
  <c r="J8"/>
  <c r="H34"/>
  <c r="H30"/>
  <c r="H29"/>
  <c r="H28"/>
  <c r="H27"/>
  <c r="H13"/>
  <c r="N35" l="1"/>
  <c r="I73" i="13"/>
  <c r="K74"/>
  <c r="L73"/>
  <c r="H75"/>
  <c r="I75" s="1"/>
  <c r="I93" s="1"/>
  <c r="I74"/>
  <c r="I92" s="1"/>
  <c r="H71"/>
  <c r="I71" s="1"/>
  <c r="N72"/>
  <c r="H76"/>
  <c r="M73"/>
  <c r="I23" i="2"/>
  <c r="I24"/>
  <c r="I25"/>
  <c r="O72" i="13" l="1"/>
  <c r="P72" s="1"/>
  <c r="N73"/>
  <c r="K75"/>
  <c r="L74"/>
  <c r="L92" s="1"/>
  <c r="H77"/>
  <c r="I76"/>
  <c r="M9" i="2"/>
  <c r="M10"/>
  <c r="M11"/>
  <c r="M12"/>
  <c r="M13"/>
  <c r="M14"/>
  <c r="M15"/>
  <c r="M16"/>
  <c r="M17"/>
  <c r="M41" s="1"/>
  <c r="M18"/>
  <c r="M42" s="1"/>
  <c r="M19"/>
  <c r="M43" s="1"/>
  <c r="M20"/>
  <c r="M44" s="1"/>
  <c r="M21"/>
  <c r="M45" s="1"/>
  <c r="M22"/>
  <c r="M46" s="1"/>
  <c r="M23"/>
  <c r="M24"/>
  <c r="M47" s="1"/>
  <c r="M25"/>
  <c r="M48" s="1"/>
  <c r="M26"/>
  <c r="M49" s="1"/>
  <c r="M30"/>
  <c r="M52" s="1"/>
  <c r="M31"/>
  <c r="M53" s="1"/>
  <c r="M32"/>
  <c r="M54" s="1"/>
  <c r="M33"/>
  <c r="M55" s="1"/>
  <c r="M8"/>
  <c r="M36" s="1"/>
  <c r="K9"/>
  <c r="K10"/>
  <c r="K11"/>
  <c r="K12"/>
  <c r="K13"/>
  <c r="K14"/>
  <c r="N14" s="1"/>
  <c r="K15"/>
  <c r="K16"/>
  <c r="K17"/>
  <c r="K41" s="1"/>
  <c r="K18"/>
  <c r="K42" s="1"/>
  <c r="K19"/>
  <c r="K43" s="1"/>
  <c r="K20"/>
  <c r="K44" s="1"/>
  <c r="K21"/>
  <c r="K45" s="1"/>
  <c r="K22"/>
  <c r="K46" s="1"/>
  <c r="K23"/>
  <c r="K24"/>
  <c r="K47" s="1"/>
  <c r="K25"/>
  <c r="K48" s="1"/>
  <c r="K26"/>
  <c r="K49" s="1"/>
  <c r="K30"/>
  <c r="K52" s="1"/>
  <c r="K31"/>
  <c r="K53" s="1"/>
  <c r="K32"/>
  <c r="K54" s="1"/>
  <c r="K33"/>
  <c r="K55" s="1"/>
  <c r="K8"/>
  <c r="K36" s="1"/>
  <c r="F34"/>
  <c r="I34" s="1"/>
  <c r="I56" s="1"/>
  <c r="F30" i="20"/>
  <c r="G30"/>
  <c r="H30"/>
  <c r="AK95" i="19"/>
  <c r="AK63"/>
  <c r="AK31"/>
  <c r="J71" i="13"/>
  <c r="J70"/>
  <c r="I30" i="2"/>
  <c r="I52" s="1"/>
  <c r="I31"/>
  <c r="I53" s="1"/>
  <c r="I32"/>
  <c r="I54" s="1"/>
  <c r="I33"/>
  <c r="I55" s="1"/>
  <c r="F27"/>
  <c r="M27" s="1"/>
  <c r="M50" s="1"/>
  <c r="F28"/>
  <c r="I28" s="1"/>
  <c r="F29"/>
  <c r="M29" s="1"/>
  <c r="N13"/>
  <c r="I8"/>
  <c r="J8" i="13"/>
  <c r="M8" s="1"/>
  <c r="J9"/>
  <c r="M9" s="1"/>
  <c r="J10"/>
  <c r="M10" s="1"/>
  <c r="J11"/>
  <c r="M11" s="1"/>
  <c r="J12"/>
  <c r="M12" s="1"/>
  <c r="J13"/>
  <c r="M13" s="1"/>
  <c r="J14"/>
  <c r="M14" s="1"/>
  <c r="J15"/>
  <c r="M15" s="1"/>
  <c r="J16"/>
  <c r="M16" s="1"/>
  <c r="J17"/>
  <c r="M17" s="1"/>
  <c r="J18"/>
  <c r="M18" s="1"/>
  <c r="J20"/>
  <c r="M20" s="1"/>
  <c r="J21"/>
  <c r="M21" s="1"/>
  <c r="J22"/>
  <c r="M22" s="1"/>
  <c r="J23"/>
  <c r="M23" s="1"/>
  <c r="J24"/>
  <c r="M24" s="1"/>
  <c r="J25"/>
  <c r="M25" s="1"/>
  <c r="J26"/>
  <c r="M26" s="1"/>
  <c r="J27"/>
  <c r="M27" s="1"/>
  <c r="J28"/>
  <c r="M28" s="1"/>
  <c r="J29"/>
  <c r="M29" s="1"/>
  <c r="J30"/>
  <c r="M30" s="1"/>
  <c r="J31"/>
  <c r="M31" s="1"/>
  <c r="J32"/>
  <c r="M32" s="1"/>
  <c r="J33"/>
  <c r="M33" s="1"/>
  <c r="J34"/>
  <c r="M34" s="1"/>
  <c r="J35"/>
  <c r="M35" s="1"/>
  <c r="J36"/>
  <c r="M36" s="1"/>
  <c r="J37"/>
  <c r="M37" s="1"/>
  <c r="J38"/>
  <c r="M38" s="1"/>
  <c r="J39"/>
  <c r="M39" s="1"/>
  <c r="J40"/>
  <c r="M40" s="1"/>
  <c r="J41"/>
  <c r="M41" s="1"/>
  <c r="J42"/>
  <c r="M42" s="1"/>
  <c r="J43"/>
  <c r="M43" s="1"/>
  <c r="J44"/>
  <c r="M44" s="1"/>
  <c r="J45"/>
  <c r="M45" s="1"/>
  <c r="J46"/>
  <c r="M46" s="1"/>
  <c r="J47"/>
  <c r="M47" s="1"/>
  <c r="J48"/>
  <c r="M48" s="1"/>
  <c r="J49"/>
  <c r="M49" s="1"/>
  <c r="J50"/>
  <c r="M50" s="1"/>
  <c r="J51"/>
  <c r="M51" s="1"/>
  <c r="J52"/>
  <c r="M52" s="1"/>
  <c r="J53"/>
  <c r="M53" s="1"/>
  <c r="J54"/>
  <c r="M54" s="1"/>
  <c r="J55"/>
  <c r="M55" s="1"/>
  <c r="J56"/>
  <c r="M56" s="1"/>
  <c r="J57"/>
  <c r="M57" s="1"/>
  <c r="J58"/>
  <c r="M58" s="1"/>
  <c r="J59"/>
  <c r="M59" s="1"/>
  <c r="J60"/>
  <c r="M60" s="1"/>
  <c r="J61"/>
  <c r="M61" s="1"/>
  <c r="J62"/>
  <c r="M62" s="1"/>
  <c r="J63"/>
  <c r="M63" s="1"/>
  <c r="J64"/>
  <c r="M64" s="1"/>
  <c r="J65"/>
  <c r="M65" s="1"/>
  <c r="J66"/>
  <c r="M66" s="1"/>
  <c r="J67"/>
  <c r="M67" s="1"/>
  <c r="J68"/>
  <c r="M68" s="1"/>
  <c r="J69"/>
  <c r="M69" s="1"/>
  <c r="J7"/>
  <c r="M7" s="1"/>
  <c r="H9" i="20"/>
  <c r="H10"/>
  <c r="H12"/>
  <c r="H13"/>
  <c r="H15"/>
  <c r="H16"/>
  <c r="H20"/>
  <c r="H24"/>
  <c r="H25"/>
  <c r="H27"/>
  <c r="H28"/>
  <c r="G6"/>
  <c r="K11" i="13" s="1"/>
  <c r="K12" s="1"/>
  <c r="G9" i="20"/>
  <c r="G10"/>
  <c r="K21" i="13" s="1"/>
  <c r="G11" i="20"/>
  <c r="K22" i="13" s="1"/>
  <c r="L22" s="1"/>
  <c r="L87" s="1"/>
  <c r="G12" i="20"/>
  <c r="K23" i="13" s="1"/>
  <c r="G13" i="20"/>
  <c r="G15"/>
  <c r="G16"/>
  <c r="K37" i="13" s="1"/>
  <c r="G20" i="20"/>
  <c r="K43" i="13" s="1"/>
  <c r="G24" i="20"/>
  <c r="K49" i="13" s="1"/>
  <c r="K50" s="1"/>
  <c r="K51" s="1"/>
  <c r="K52" s="1"/>
  <c r="K53" s="1"/>
  <c r="K54" s="1"/>
  <c r="G25" i="20"/>
  <c r="G27"/>
  <c r="G28"/>
  <c r="K66" i="13" s="1"/>
  <c r="AK30" i="19"/>
  <c r="F29" i="20" s="1"/>
  <c r="H67" i="13" s="1"/>
  <c r="H68" s="1"/>
  <c r="H69" s="1"/>
  <c r="I69" s="1"/>
  <c r="F10" i="20"/>
  <c r="H21" i="13" s="1"/>
  <c r="I21" s="1"/>
  <c r="F12" i="20"/>
  <c r="F13"/>
  <c r="I13" s="1"/>
  <c r="F15"/>
  <c r="I15" s="1"/>
  <c r="F16"/>
  <c r="F20"/>
  <c r="F24"/>
  <c r="F25"/>
  <c r="I25" s="1"/>
  <c r="F27"/>
  <c r="I27" s="1"/>
  <c r="F28"/>
  <c r="H66" i="13" s="1"/>
  <c r="I66" s="1"/>
  <c r="I91" s="1"/>
  <c r="H23"/>
  <c r="AK93" i="19"/>
  <c r="AK92"/>
  <c r="AK91"/>
  <c r="H26" i="20" s="1"/>
  <c r="N60" i="13" s="1"/>
  <c r="N61" s="1"/>
  <c r="AK90" i="19"/>
  <c r="AK89"/>
  <c r="AK88"/>
  <c r="H23" i="20" s="1"/>
  <c r="N47" i="13" s="1"/>
  <c r="AK87" i="19"/>
  <c r="H22" i="20" s="1"/>
  <c r="N45" i="13" s="1"/>
  <c r="AK86" i="19"/>
  <c r="H21" i="20" s="1"/>
  <c r="N44" i="13" s="1"/>
  <c r="AK85" i="19"/>
  <c r="AK84"/>
  <c r="H19" i="20" s="1"/>
  <c r="N42" i="13" s="1"/>
  <c r="AK83" i="19"/>
  <c r="H18" i="20" s="1"/>
  <c r="N41" i="13" s="1"/>
  <c r="AK82" i="19"/>
  <c r="H17" i="20" s="1"/>
  <c r="N38" i="13" s="1"/>
  <c r="N39" s="1"/>
  <c r="N40" s="1"/>
  <c r="AK81" i="19"/>
  <c r="AK80"/>
  <c r="AK79"/>
  <c r="H14" i="20" s="1"/>
  <c r="N31" i="13" s="1"/>
  <c r="AK78" i="19"/>
  <c r="AK77"/>
  <c r="AK76"/>
  <c r="H11" i="20" s="1"/>
  <c r="N22" i="13" s="1"/>
  <c r="AK75" i="19"/>
  <c r="AK74"/>
  <c r="AK73"/>
  <c r="H8" i="20" s="1"/>
  <c r="N17" i="13" s="1"/>
  <c r="N18" s="1"/>
  <c r="N19" s="1"/>
  <c r="O19" s="1"/>
  <c r="AK72" i="19"/>
  <c r="H7" i="20" s="1"/>
  <c r="N16" i="13" s="1"/>
  <c r="AK71" i="19"/>
  <c r="H6" i="20" s="1"/>
  <c r="N11" i="13" s="1"/>
  <c r="N12" s="1"/>
  <c r="AK70" i="19"/>
  <c r="H5" i="20" s="1"/>
  <c r="N7" i="13" s="1"/>
  <c r="N8" s="1"/>
  <c r="AK61" i="19"/>
  <c r="AK60"/>
  <c r="AK59"/>
  <c r="G26" i="20" s="1"/>
  <c r="K60" i="13" s="1"/>
  <c r="K61" s="1"/>
  <c r="AK58" i="19"/>
  <c r="AK57"/>
  <c r="AK56"/>
  <c r="G23" i="20" s="1"/>
  <c r="K47" i="13" s="1"/>
  <c r="AK55" i="19"/>
  <c r="G22" i="20" s="1"/>
  <c r="K45" i="13" s="1"/>
  <c r="AK54" i="19"/>
  <c r="G21" i="20" s="1"/>
  <c r="K44" i="13" s="1"/>
  <c r="AK53" i="19"/>
  <c r="AK52"/>
  <c r="G19" i="20" s="1"/>
  <c r="K42" i="13" s="1"/>
  <c r="L42" s="1"/>
  <c r="AK51" i="19"/>
  <c r="G18" i="20" s="1"/>
  <c r="K41" i="13" s="1"/>
  <c r="AK50" i="19"/>
  <c r="G17" i="20" s="1"/>
  <c r="K38" i="13" s="1"/>
  <c r="K39" s="1"/>
  <c r="K40" s="1"/>
  <c r="AK49" i="19"/>
  <c r="AK48"/>
  <c r="AK47"/>
  <c r="G14" i="20" s="1"/>
  <c r="K31" i="13" s="1"/>
  <c r="AK46" i="19"/>
  <c r="AK45"/>
  <c r="AK44"/>
  <c r="AK43"/>
  <c r="AK42"/>
  <c r="AK41"/>
  <c r="G8" i="20" s="1"/>
  <c r="K17" i="13" s="1"/>
  <c r="K18" s="1"/>
  <c r="K19" s="1"/>
  <c r="L19" s="1"/>
  <c r="AK40" i="19"/>
  <c r="G7" i="20" s="1"/>
  <c r="K16" i="13" s="1"/>
  <c r="AK39" i="19"/>
  <c r="AK38"/>
  <c r="G5" i="20" s="1"/>
  <c r="K7" i="13" s="1"/>
  <c r="K8" s="1"/>
  <c r="AK29" i="19"/>
  <c r="AK28"/>
  <c r="AK27"/>
  <c r="F26" i="20" s="1"/>
  <c r="H60" i="13" s="1"/>
  <c r="H61" s="1"/>
  <c r="I61" s="1"/>
  <c r="AK26" i="19"/>
  <c r="AK25"/>
  <c r="AK24"/>
  <c r="F23" i="20" s="1"/>
  <c r="AK23" i="19"/>
  <c r="F22" i="20" s="1"/>
  <c r="H45" i="13" s="1"/>
  <c r="AK22" i="19"/>
  <c r="F21" i="20" s="1"/>
  <c r="AK21" i="19"/>
  <c r="AK20"/>
  <c r="F19" i="20" s="1"/>
  <c r="AK19" i="19"/>
  <c r="F18" i="20" s="1"/>
  <c r="H41" i="13" s="1"/>
  <c r="I41" s="1"/>
  <c r="AK18" i="19"/>
  <c r="F17" i="20" s="1"/>
  <c r="AK17" i="19"/>
  <c r="AK16"/>
  <c r="AK15"/>
  <c r="F14" i="20" s="1"/>
  <c r="H31" i="13" s="1"/>
  <c r="I31" s="1"/>
  <c r="AK14" i="19"/>
  <c r="AK13"/>
  <c r="AK12"/>
  <c r="F11" i="20" s="1"/>
  <c r="H22" i="13" s="1"/>
  <c r="I22" s="1"/>
  <c r="I87" s="1"/>
  <c r="AK11" i="19"/>
  <c r="AK10"/>
  <c r="F9" i="20" s="1"/>
  <c r="I9" s="1"/>
  <c r="AK9" i="19"/>
  <c r="F8" i="20" s="1"/>
  <c r="H17" i="13" s="1"/>
  <c r="H18" s="1"/>
  <c r="H19" s="1"/>
  <c r="I19" s="1"/>
  <c r="AK8" i="19"/>
  <c r="F7" i="20" s="1"/>
  <c r="AK7" i="19"/>
  <c r="F6" i="20" s="1"/>
  <c r="AK6" i="19"/>
  <c r="F5" i="20" s="1"/>
  <c r="H7" i="13" s="1"/>
  <c r="H8" s="1"/>
  <c r="H9" s="1"/>
  <c r="H29" i="20"/>
  <c r="N67" i="13" s="1"/>
  <c r="N68" s="1"/>
  <c r="N69" s="1"/>
  <c r="AK62" i="19"/>
  <c r="G29" i="20" s="1"/>
  <c r="K67" i="13" s="1"/>
  <c r="K68" s="1"/>
  <c r="K69" s="1"/>
  <c r="N66"/>
  <c r="N62"/>
  <c r="N63" s="1"/>
  <c r="N64" s="1"/>
  <c r="N55"/>
  <c r="N56" s="1"/>
  <c r="N57" s="1"/>
  <c r="N58" s="1"/>
  <c r="N59" s="1"/>
  <c r="N49"/>
  <c r="N50" s="1"/>
  <c r="N51" s="1"/>
  <c r="N52" s="1"/>
  <c r="N53" s="1"/>
  <c r="N54" s="1"/>
  <c r="N43"/>
  <c r="N37"/>
  <c r="N32"/>
  <c r="N33" s="1"/>
  <c r="N34" s="1"/>
  <c r="N35" s="1"/>
  <c r="N36" s="1"/>
  <c r="N27"/>
  <c r="N28" s="1"/>
  <c r="N23"/>
  <c r="N24" s="1"/>
  <c r="N25" s="1"/>
  <c r="N26" s="1"/>
  <c r="N21"/>
  <c r="N20"/>
  <c r="K62"/>
  <c r="K63" s="1"/>
  <c r="K55"/>
  <c r="K56" s="1"/>
  <c r="K57" s="1"/>
  <c r="K58" s="1"/>
  <c r="K59" s="1"/>
  <c r="K32"/>
  <c r="L32" s="1"/>
  <c r="K27"/>
  <c r="K20"/>
  <c r="H49"/>
  <c r="H50" s="1"/>
  <c r="H51" s="1"/>
  <c r="H52" s="1"/>
  <c r="H53" s="1"/>
  <c r="H54" s="1"/>
  <c r="I54" s="1"/>
  <c r="H43"/>
  <c r="I43" s="1"/>
  <c r="H37"/>
  <c r="I37" s="1"/>
  <c r="I123"/>
  <c r="L123" s="1"/>
  <c r="I122"/>
  <c r="I121"/>
  <c r="O121" s="1"/>
  <c r="M65" i="2" l="1"/>
  <c r="I67"/>
  <c r="K65"/>
  <c r="M70" i="13"/>
  <c r="O70" s="1"/>
  <c r="L70"/>
  <c r="P70" s="1"/>
  <c r="M71"/>
  <c r="O71" s="1"/>
  <c r="L71"/>
  <c r="P71" s="1"/>
  <c r="K76"/>
  <c r="L75"/>
  <c r="L93" s="1"/>
  <c r="N74"/>
  <c r="O73"/>
  <c r="P73" s="1"/>
  <c r="I77"/>
  <c r="H78"/>
  <c r="I78" s="1"/>
  <c r="I89" s="1"/>
  <c r="I97" s="1"/>
  <c r="K48"/>
  <c r="L48" s="1"/>
  <c r="L47"/>
  <c r="N48"/>
  <c r="O48" s="1"/>
  <c r="O47"/>
  <c r="H46"/>
  <c r="I46" s="1"/>
  <c r="I45"/>
  <c r="K46"/>
  <c r="L46" s="1"/>
  <c r="L45"/>
  <c r="N46"/>
  <c r="O46" s="1"/>
  <c r="O45"/>
  <c r="I30" i="20"/>
  <c r="I21"/>
  <c r="I11"/>
  <c r="I7"/>
  <c r="I6"/>
  <c r="H11" i="13"/>
  <c r="H12" s="1"/>
  <c r="I19" i="20"/>
  <c r="I17"/>
  <c r="I23"/>
  <c r="H16" i="13"/>
  <c r="I16" s="1"/>
  <c r="H20"/>
  <c r="I20" s="1"/>
  <c r="H27"/>
  <c r="H28" s="1"/>
  <c r="H29" s="1"/>
  <c r="H32"/>
  <c r="H33" s="1"/>
  <c r="H34" s="1"/>
  <c r="H35" s="1"/>
  <c r="H36" s="1"/>
  <c r="I36" s="1"/>
  <c r="H38"/>
  <c r="H39" s="1"/>
  <c r="H40" s="1"/>
  <c r="I40" s="1"/>
  <c r="H42"/>
  <c r="I42" s="1"/>
  <c r="H44"/>
  <c r="I44" s="1"/>
  <c r="H47"/>
  <c r="H55"/>
  <c r="I55" s="1"/>
  <c r="H62"/>
  <c r="H63" s="1"/>
  <c r="I63" s="1"/>
  <c r="I5" i="20"/>
  <c r="I26"/>
  <c r="I24"/>
  <c r="I22"/>
  <c r="I20"/>
  <c r="I18"/>
  <c r="I16"/>
  <c r="I14"/>
  <c r="I12"/>
  <c r="I8"/>
  <c r="P19" i="13"/>
  <c r="I88"/>
  <c r="I101" s="1"/>
  <c r="L69"/>
  <c r="L67"/>
  <c r="K40" i="2"/>
  <c r="I27"/>
  <c r="I29"/>
  <c r="I51" s="1"/>
  <c r="K29"/>
  <c r="K27"/>
  <c r="K50" s="1"/>
  <c r="K39"/>
  <c r="K37"/>
  <c r="M34"/>
  <c r="M28"/>
  <c r="M51" s="1"/>
  <c r="M66" s="1"/>
  <c r="M40"/>
  <c r="M38"/>
  <c r="N8"/>
  <c r="N33"/>
  <c r="N55" s="1"/>
  <c r="N31"/>
  <c r="N53" s="1"/>
  <c r="K34"/>
  <c r="K28"/>
  <c r="K51" s="1"/>
  <c r="K66" s="1"/>
  <c r="K38"/>
  <c r="M39"/>
  <c r="M37"/>
  <c r="N32"/>
  <c r="N54" s="1"/>
  <c r="N30"/>
  <c r="N52" s="1"/>
  <c r="I28" i="20"/>
  <c r="I10"/>
  <c r="I29"/>
  <c r="L16" i="13"/>
  <c r="H64"/>
  <c r="H65" s="1"/>
  <c r="I65" s="1"/>
  <c r="L20"/>
  <c r="L40"/>
  <c r="L44"/>
  <c r="N65"/>
  <c r="O65" s="1"/>
  <c r="L54"/>
  <c r="K64"/>
  <c r="K65" s="1"/>
  <c r="L65" s="1"/>
  <c r="N29"/>
  <c r="N30" s="1"/>
  <c r="O30" s="1"/>
  <c r="K28"/>
  <c r="K29" s="1"/>
  <c r="H24"/>
  <c r="H25" s="1"/>
  <c r="H56"/>
  <c r="H57" s="1"/>
  <c r="H58" s="1"/>
  <c r="H59" s="1"/>
  <c r="I59" s="1"/>
  <c r="K24"/>
  <c r="K25" s="1"/>
  <c r="K33"/>
  <c r="K34" s="1"/>
  <c r="K35" s="1"/>
  <c r="K36" s="1"/>
  <c r="L36" s="1"/>
  <c r="L59"/>
  <c r="L66"/>
  <c r="L91" s="1"/>
  <c r="L61"/>
  <c r="L43"/>
  <c r="L41"/>
  <c r="L37"/>
  <c r="L31"/>
  <c r="L21"/>
  <c r="H13"/>
  <c r="H14" s="1"/>
  <c r="N13"/>
  <c r="N14" s="1"/>
  <c r="K13"/>
  <c r="K14" s="1"/>
  <c r="O69"/>
  <c r="P69" s="1"/>
  <c r="O67"/>
  <c r="O62"/>
  <c r="O60"/>
  <c r="O58"/>
  <c r="O56"/>
  <c r="O54"/>
  <c r="O52"/>
  <c r="O50"/>
  <c r="O44"/>
  <c r="O42"/>
  <c r="P42" s="1"/>
  <c r="O40"/>
  <c r="O38"/>
  <c r="O36"/>
  <c r="O34"/>
  <c r="O90" s="1"/>
  <c r="O32"/>
  <c r="O28"/>
  <c r="O27"/>
  <c r="O25"/>
  <c r="O22"/>
  <c r="O20"/>
  <c r="P20" s="1"/>
  <c r="O17"/>
  <c r="O11"/>
  <c r="N9"/>
  <c r="N10" s="1"/>
  <c r="O10" s="1"/>
  <c r="H10"/>
  <c r="I10" s="1"/>
  <c r="O7"/>
  <c r="O68"/>
  <c r="O66"/>
  <c r="O91" s="1"/>
  <c r="O64"/>
  <c r="O63"/>
  <c r="O61"/>
  <c r="O59"/>
  <c r="O57"/>
  <c r="O55"/>
  <c r="O53"/>
  <c r="O51"/>
  <c r="O49"/>
  <c r="O43"/>
  <c r="O41"/>
  <c r="O39"/>
  <c r="O37"/>
  <c r="O35"/>
  <c r="O33"/>
  <c r="O31"/>
  <c r="O29"/>
  <c r="O26"/>
  <c r="O24"/>
  <c r="O23"/>
  <c r="O21"/>
  <c r="P21" s="1"/>
  <c r="O18"/>
  <c r="O16"/>
  <c r="O12"/>
  <c r="K9"/>
  <c r="K10" s="1"/>
  <c r="L10" s="1"/>
  <c r="I67"/>
  <c r="I62"/>
  <c r="I60"/>
  <c r="I52"/>
  <c r="I50"/>
  <c r="I34"/>
  <c r="I28"/>
  <c r="I17"/>
  <c r="I12"/>
  <c r="I8"/>
  <c r="L8"/>
  <c r="L12"/>
  <c r="L13"/>
  <c r="L17"/>
  <c r="L27"/>
  <c r="L38"/>
  <c r="L50"/>
  <c r="L52"/>
  <c r="L56"/>
  <c r="L58"/>
  <c r="L60"/>
  <c r="L62"/>
  <c r="O8"/>
  <c r="O80" s="1"/>
  <c r="I7"/>
  <c r="I68"/>
  <c r="I53"/>
  <c r="I51"/>
  <c r="I49"/>
  <c r="I39"/>
  <c r="I35"/>
  <c r="I23"/>
  <c r="I18"/>
  <c r="I11"/>
  <c r="I9"/>
  <c r="L7"/>
  <c r="L11"/>
  <c r="L18"/>
  <c r="L23"/>
  <c r="L39"/>
  <c r="L49"/>
  <c r="L51"/>
  <c r="L53"/>
  <c r="L55"/>
  <c r="L57"/>
  <c r="L63"/>
  <c r="L68"/>
  <c r="L121"/>
  <c r="P121" s="1"/>
  <c r="L122"/>
  <c r="O122" s="1"/>
  <c r="O123"/>
  <c r="P123" s="1"/>
  <c r="M56" i="2" l="1"/>
  <c r="M67" s="1"/>
  <c r="K56"/>
  <c r="N56" s="1"/>
  <c r="P91" i="13"/>
  <c r="N75"/>
  <c r="O74"/>
  <c r="K77"/>
  <c r="L76"/>
  <c r="O82"/>
  <c r="I90"/>
  <c r="I33"/>
  <c r="I32"/>
  <c r="H48"/>
  <c r="I48" s="1"/>
  <c r="I47"/>
  <c r="P45"/>
  <c r="P40"/>
  <c r="P46"/>
  <c r="H30"/>
  <c r="I30" s="1"/>
  <c r="I29"/>
  <c r="I27"/>
  <c r="I38"/>
  <c r="P38" s="1"/>
  <c r="L83"/>
  <c r="P55"/>
  <c r="P51"/>
  <c r="P67"/>
  <c r="P16"/>
  <c r="P37"/>
  <c r="L33"/>
  <c r="P18"/>
  <c r="I57"/>
  <c r="P60"/>
  <c r="P50"/>
  <c r="L34"/>
  <c r="I58"/>
  <c r="O88"/>
  <c r="P36"/>
  <c r="P44"/>
  <c r="L64"/>
  <c r="L35"/>
  <c r="P35" s="1"/>
  <c r="P23"/>
  <c r="I79"/>
  <c r="L28"/>
  <c r="I56"/>
  <c r="P56" s="1"/>
  <c r="P66"/>
  <c r="P43"/>
  <c r="L88"/>
  <c r="L101" s="1"/>
  <c r="P48"/>
  <c r="P47"/>
  <c r="L24"/>
  <c r="L82" s="1"/>
  <c r="L9"/>
  <c r="L81" s="1"/>
  <c r="I24"/>
  <c r="I82" s="1"/>
  <c r="I64"/>
  <c r="I13"/>
  <c r="I83" s="1"/>
  <c r="P32"/>
  <c r="P54"/>
  <c r="O79"/>
  <c r="N34" i="2"/>
  <c r="N67" s="1"/>
  <c r="I44"/>
  <c r="N20"/>
  <c r="N44" s="1"/>
  <c r="I50"/>
  <c r="N27"/>
  <c r="N50" s="1"/>
  <c r="N28"/>
  <c r="N29"/>
  <c r="I43"/>
  <c r="N19"/>
  <c r="N43" s="1"/>
  <c r="I38"/>
  <c r="N10"/>
  <c r="N38" s="1"/>
  <c r="N9"/>
  <c r="P22" i="13"/>
  <c r="P87" s="1"/>
  <c r="O87"/>
  <c r="O86"/>
  <c r="P7"/>
  <c r="L79"/>
  <c r="L80"/>
  <c r="I80"/>
  <c r="P65"/>
  <c r="N15" i="2"/>
  <c r="K30" i="13"/>
  <c r="L30" s="1"/>
  <c r="P30" s="1"/>
  <c r="L29"/>
  <c r="P8"/>
  <c r="P61"/>
  <c r="P59"/>
  <c r="P52"/>
  <c r="P41"/>
  <c r="P39"/>
  <c r="K26"/>
  <c r="L26" s="1"/>
  <c r="L25"/>
  <c r="H26"/>
  <c r="I26" s="1"/>
  <c r="I25"/>
  <c r="P25" s="1"/>
  <c r="P57"/>
  <c r="P53"/>
  <c r="P49"/>
  <c r="P11"/>
  <c r="P62"/>
  <c r="P58"/>
  <c r="P31"/>
  <c r="O13"/>
  <c r="P28"/>
  <c r="N15"/>
  <c r="O15" s="1"/>
  <c r="O14"/>
  <c r="O84" s="1"/>
  <c r="K15"/>
  <c r="L15" s="1"/>
  <c r="L85" s="1"/>
  <c r="L14"/>
  <c r="L84" s="1"/>
  <c r="H15"/>
  <c r="I15" s="1"/>
  <c r="I85" s="1"/>
  <c r="I14"/>
  <c r="I84" s="1"/>
  <c r="P10"/>
  <c r="O9"/>
  <c r="O81" s="1"/>
  <c r="P122"/>
  <c r="P68"/>
  <c r="P63"/>
  <c r="P27"/>
  <c r="P17"/>
  <c r="P12"/>
  <c r="K67" i="2" l="1"/>
  <c r="P84" i="13"/>
  <c r="P34"/>
  <c r="L90"/>
  <c r="P74"/>
  <c r="O92"/>
  <c r="P92" s="1"/>
  <c r="I81"/>
  <c r="P90"/>
  <c r="L77"/>
  <c r="K78"/>
  <c r="L78" s="1"/>
  <c r="L89" s="1"/>
  <c r="O75"/>
  <c r="N76"/>
  <c r="P88"/>
  <c r="P33"/>
  <c r="P29"/>
  <c r="O101"/>
  <c r="P64"/>
  <c r="L86"/>
  <c r="L98"/>
  <c r="P24"/>
  <c r="I45" i="2"/>
  <c r="N21"/>
  <c r="N45" s="1"/>
  <c r="I40"/>
  <c r="N12"/>
  <c r="N40" s="1"/>
  <c r="N51"/>
  <c r="I39"/>
  <c r="N11"/>
  <c r="N39" s="1"/>
  <c r="P15" i="13"/>
  <c r="P85" s="1"/>
  <c r="P82"/>
  <c r="P9"/>
  <c r="P81" s="1"/>
  <c r="O98"/>
  <c r="P13"/>
  <c r="P83" s="1"/>
  <c r="O83"/>
  <c r="P26"/>
  <c r="P86" s="1"/>
  <c r="I86"/>
  <c r="P80"/>
  <c r="P79"/>
  <c r="P14"/>
  <c r="L97" l="1"/>
  <c r="P75"/>
  <c r="O93"/>
  <c r="P93" s="1"/>
  <c r="O76"/>
  <c r="N77"/>
  <c r="C3" i="21"/>
  <c r="N16" i="2"/>
  <c r="N37" s="1"/>
  <c r="I37"/>
  <c r="I46"/>
  <c r="N22"/>
  <c r="N46" s="1"/>
  <c r="P76" i="13" l="1"/>
  <c r="O85"/>
  <c r="N78"/>
  <c r="O78" s="1"/>
  <c r="O77"/>
  <c r="P77" s="1"/>
  <c r="N23" i="2"/>
  <c r="N36" s="1"/>
  <c r="I36"/>
  <c r="I42"/>
  <c r="N18"/>
  <c r="N42" s="1"/>
  <c r="I41"/>
  <c r="N17"/>
  <c r="N41" s="1"/>
  <c r="P78" i="13" l="1"/>
  <c r="O89"/>
  <c r="I47" i="2"/>
  <c r="I65" s="1"/>
  <c r="N24"/>
  <c r="N47" s="1"/>
  <c r="N65" s="1"/>
  <c r="C1" i="21" s="1"/>
  <c r="O97" i="13" l="1"/>
  <c r="P89"/>
  <c r="I49" i="2"/>
  <c r="I66" s="1"/>
  <c r="N26"/>
  <c r="N49" s="1"/>
  <c r="N66" s="1"/>
  <c r="C2" i="21" s="1"/>
  <c r="I48" i="2"/>
  <c r="N25"/>
  <c r="N48" s="1"/>
</calcChain>
</file>

<file path=xl/sharedStrings.xml><?xml version="1.0" encoding="utf-8"?>
<sst xmlns="http://schemas.openxmlformats.org/spreadsheetml/2006/main" count="675" uniqueCount="247">
  <si>
    <t>ЖУРНАЛ</t>
  </si>
  <si>
    <t xml:space="preserve">учета выбросов загрязняющих веществ в атмосферный воздух от </t>
  </si>
  <si>
    <t>стационарных источников выбросов расчетным методом (ПОД-2)</t>
  </si>
  <si>
    <r>
      <t xml:space="preserve">                                                                                      </t>
    </r>
    <r>
      <rPr>
        <sz val="10"/>
        <color theme="1"/>
        <rFont val="Arial"/>
        <family val="2"/>
        <charset val="204"/>
      </rPr>
      <t>(цех, участок, другое)</t>
    </r>
  </si>
  <si>
    <t>из них:</t>
  </si>
  <si>
    <t>Настоящий журнал состоит из ______ листов</t>
  </si>
  <si>
    <t>Источник выбросов</t>
  </si>
  <si>
    <t>Выброс загрязняющих веществ и диоксида углерода в атмосферный воздух</t>
  </si>
  <si>
    <t>Параметры выбросов загрязняющих веществ в атмосферный воздух</t>
  </si>
  <si>
    <t>№</t>
  </si>
  <si>
    <t>Технологический (удельный) норматив выбросов загрязняющих веществ в атмосферный воздух</t>
  </si>
  <si>
    <t>1 месяц</t>
  </si>
  <si>
    <t xml:space="preserve"> 2 месяц</t>
  </si>
  <si>
    <t>Кол-во израсх. ед.топлива, выпущ. прод.. произвед. энрегии /мес.</t>
  </si>
  <si>
    <t>Масса выброса ЗВ, т/мес.</t>
  </si>
  <si>
    <t xml:space="preserve"> Значение</t>
  </si>
  <si>
    <t xml:space="preserve"> единица измерения</t>
  </si>
  <si>
    <t>3 месяц</t>
  </si>
  <si>
    <t>Квар-тал</t>
  </si>
  <si>
    <t>т</t>
  </si>
  <si>
    <t>Масса выброса ЗВ, т/кв.</t>
  </si>
  <si>
    <t>Наименование топлива, сырья, материалов</t>
  </si>
  <si>
    <t>Наименование или, химическая формула ЗВ</t>
  </si>
  <si>
    <t>Номера вентиляционных систем стационарных источников выбросов, группы стационарных источников  выбросов</t>
  </si>
  <si>
    <t>Код ЗВ</t>
  </si>
  <si>
    <t>0001</t>
  </si>
  <si>
    <t>Бензо/b/флюоратен</t>
  </si>
  <si>
    <t>Бензо/k/флюоратен</t>
  </si>
  <si>
    <t>Индено(1,2,3-cd)пирен</t>
  </si>
  <si>
    <t>Гексахлорбензол</t>
  </si>
  <si>
    <t>0727</t>
  </si>
  <si>
    <t>0728</t>
  </si>
  <si>
    <t>0729</t>
  </si>
  <si>
    <t>0830</t>
  </si>
  <si>
    <t>0301</t>
  </si>
  <si>
    <t>0304</t>
  </si>
  <si>
    <t>0330</t>
  </si>
  <si>
    <t>0337</t>
  </si>
  <si>
    <t>0703</t>
  </si>
  <si>
    <t>Медь и ее соединения (в пересчете на медь)</t>
  </si>
  <si>
    <t>Ртуть и ее соединения (в пересчете на ртуть)</t>
  </si>
  <si>
    <t>Мышьяк, неорганические соединения (в пересчете на мышьяк)</t>
  </si>
  <si>
    <t>0124</t>
  </si>
  <si>
    <t>0140</t>
  </si>
  <si>
    <t>0164</t>
  </si>
  <si>
    <t>0183</t>
  </si>
  <si>
    <t>0184</t>
  </si>
  <si>
    <t>0228</t>
  </si>
  <si>
    <t>0229</t>
  </si>
  <si>
    <t>0325</t>
  </si>
  <si>
    <t>Цинк и его соединения (в пересчете на цинк)</t>
  </si>
  <si>
    <t>г/т</t>
  </si>
  <si>
    <t>т/т</t>
  </si>
  <si>
    <t>0143</t>
  </si>
  <si>
    <t>0401</t>
  </si>
  <si>
    <t>0550</t>
  </si>
  <si>
    <t>0655</t>
  </si>
  <si>
    <t>0551</t>
  </si>
  <si>
    <t>Азот (II) оксид (Азота оксид)</t>
  </si>
  <si>
    <t>Углерод оксид</t>
  </si>
  <si>
    <t>Бенз/а/пирен (3, 4- Бензпирен)</t>
  </si>
  <si>
    <t>Кадмий и его соединения (в пересчете на кадмий)</t>
  </si>
  <si>
    <t>Хрома трехвалентные соединения (в пересчете на Сr3+)</t>
  </si>
  <si>
    <t>Никель оксид (в пересчете на никель)</t>
  </si>
  <si>
    <t>Свинец и его неорганические соединения (в пересчете на свинец)</t>
  </si>
  <si>
    <t>Диоксины (в пересчете на 2,3,7,8, тетрахлордибензо-1,4- диоксин)</t>
  </si>
  <si>
    <t>Полихлорированные бифенилы (по сумме ПХБ (ПХБ 28, ПХБ 52, ПХБ 101, ПХБ 118, ПХБ 138, ПХБ 153, ПХБ 180))</t>
  </si>
  <si>
    <t>мг/Гдж</t>
  </si>
  <si>
    <t>Углеводороды предельные С11-С19</t>
  </si>
  <si>
    <t>2754</t>
  </si>
  <si>
    <t>0017</t>
  </si>
  <si>
    <t>0042</t>
  </si>
  <si>
    <t>Пыль неорганиче- ская, содержащая двуокись кремния в % менее 70</t>
  </si>
  <si>
    <t>0052</t>
  </si>
  <si>
    <t>0068</t>
  </si>
  <si>
    <t>0067</t>
  </si>
  <si>
    <t>0065</t>
  </si>
  <si>
    <t>0064</t>
  </si>
  <si>
    <t>0063</t>
  </si>
  <si>
    <t>0062</t>
  </si>
  <si>
    <t>Углерод оксид (окись углерода, угарный газ)</t>
  </si>
  <si>
    <t>0058</t>
  </si>
  <si>
    <t>Азот (IV) оксид (азота диоксид)</t>
  </si>
  <si>
    <t>Марганец и его соед. (в пересчете на марганец (IV)оксид)</t>
  </si>
  <si>
    <t>Углеводороды предельные С1-С10</t>
  </si>
  <si>
    <t>Углеводороды алициклические</t>
  </si>
  <si>
    <t>Углеводороды ароматические</t>
  </si>
  <si>
    <t>Углеводороды непредельные алифатического ряда</t>
  </si>
  <si>
    <t>Твердые частицы (недифференцированная по составу пыль/аэрозоль)</t>
  </si>
  <si>
    <t>дрова</t>
  </si>
  <si>
    <t>природный газ</t>
  </si>
  <si>
    <t>г/тыс. м.куб.</t>
  </si>
  <si>
    <t>стационарных источников выбросов инструментальным или   расчетно-инструментальным методом (ПОД-1)</t>
  </si>
  <si>
    <t>Таблица 1</t>
  </si>
  <si>
    <t>Год 2016 квартал 4</t>
  </si>
  <si>
    <t>Режим работы технологического оборудования</t>
  </si>
  <si>
    <t>Выброс загрязняющего вещества в атмосферный воздух</t>
  </si>
  <si>
    <t>Номера вентиляционных систем стационарных источников выбросов, группы стационарных  источников  выбросов</t>
  </si>
  <si>
    <t>2 месяц</t>
  </si>
  <si>
    <t xml:space="preserve"> 3 месяц</t>
  </si>
  <si>
    <t>квартал</t>
  </si>
  <si>
    <t>Наименование или химическая формула ЗВ</t>
  </si>
  <si>
    <r>
      <t>Значение выброса В</t>
    </r>
    <r>
      <rPr>
        <vertAlign val="subscript"/>
        <sz val="10"/>
        <rFont val="Arial"/>
        <family val="2"/>
        <charset val="204"/>
      </rPr>
      <t xml:space="preserve">к </t>
    </r>
    <r>
      <rPr>
        <sz val="10"/>
        <rFont val="Arial"/>
        <family val="2"/>
        <charset val="204"/>
      </rPr>
      <t>(В</t>
    </r>
    <r>
      <rPr>
        <vertAlign val="subscript"/>
        <sz val="10"/>
        <rFont val="Arial"/>
        <family val="2"/>
        <charset val="204"/>
      </rPr>
      <t>р</t>
    </r>
    <r>
      <rPr>
        <sz val="10"/>
        <rFont val="Arial"/>
        <family val="2"/>
        <charset val="204"/>
      </rPr>
      <t>), г/с</t>
    </r>
  </si>
  <si>
    <t>Время работы источников, ч./мес.</t>
  </si>
  <si>
    <t>Масса выброса ЗВ, т/мес</t>
  </si>
  <si>
    <t>Значение выброса Вк (Вр), г/с</t>
  </si>
  <si>
    <t>Время работы источников, ч/мес.</t>
  </si>
  <si>
    <t>Время работы источников, ч/мес</t>
  </si>
  <si>
    <t>Масса выброса ЗВ, т /кв.</t>
  </si>
  <si>
    <t>0040</t>
  </si>
  <si>
    <t>0059</t>
  </si>
  <si>
    <t>6002</t>
  </si>
  <si>
    <t>Сумма по каждому загрязняющему веществу</t>
  </si>
  <si>
    <t>ИТОГО по загрязняющим веществам:</t>
  </si>
  <si>
    <t>х</t>
  </si>
  <si>
    <t>1 класса опасности</t>
  </si>
  <si>
    <t>2 класса опасности</t>
  </si>
  <si>
    <t>3 класса опасности</t>
  </si>
  <si>
    <t>4класса опасности</t>
  </si>
  <si>
    <t>без установленного класса опасности</t>
  </si>
  <si>
    <t xml:space="preserve">Проверил    _____________     __________________       __________________  </t>
  </si>
  <si>
    <t xml:space="preserve">                      (должность)                  (подпись)                (инициалы, фамилия)                                                                           </t>
  </si>
  <si>
    <t>Сумма для эконалога</t>
  </si>
  <si>
    <t>учета времени и режима работы стационарных источников выбросов и газоочистных установок (ПОД-3)</t>
  </si>
  <si>
    <t>Дата</t>
  </si>
  <si>
    <t>01.01.20__</t>
  </si>
  <si>
    <t>Всего источников выделения загрязняющих веществ</t>
  </si>
  <si>
    <t>Всего стационарных источников выбросов</t>
  </si>
  <si>
    <t>оснащенных газоочистными установками (далее– ГОУ)</t>
  </si>
  <si>
    <t>всего выведено из эксплуатации</t>
  </si>
  <si>
    <t>всего введено в эксплуатацию</t>
  </si>
  <si>
    <t>Ответственный за ведение журнала:</t>
  </si>
  <si>
    <t>должность, подпись, Ф.И.О.</t>
  </si>
  <si>
    <t>(должность, подпись, Ф.И.О.)</t>
  </si>
  <si>
    <t>Распорядительный документ:</t>
  </si>
  <si>
    <t>.</t>
  </si>
  <si>
    <t>№ _______ от «____» _________ г</t>
  </si>
  <si>
    <t>№ _____ от «____» ______ г</t>
  </si>
  <si>
    <t>№ ______ от «____» _______ г</t>
  </si>
  <si>
    <t>№ п/п</t>
  </si>
  <si>
    <t>Номер стационарного источника выбросов</t>
  </si>
  <si>
    <t>Номер вентиляционной системы</t>
  </si>
  <si>
    <t>Наименование источника выбросов или группы источников выделения загрязняющих веществ</t>
  </si>
  <si>
    <t>Наименование ГОУ</t>
  </si>
  <si>
    <t>Количество аппаратов ГОУ</t>
  </si>
  <si>
    <t>Причина, наименование, дата и номера документа  о</t>
  </si>
  <si>
    <t>выводе из эксплуатации ГОУ</t>
  </si>
  <si>
    <t>вводе в эксплуатацию ГОУ</t>
  </si>
  <si>
    <t xml:space="preserve">Ответственный за ведение журнала </t>
  </si>
  <si>
    <t>_________________________  ___________ ______________________</t>
  </si>
  <si>
    <t xml:space="preserve">              (должность)                   (подпись)      (инициалы, фамилия)</t>
  </si>
  <si>
    <t>Распорядительный документ № ______________ от «____» ________________ г.</t>
  </si>
  <si>
    <t>Таблица 3</t>
  </si>
  <si>
    <t xml:space="preserve"> Режим работы источников выделения загрязняющих веществ</t>
  </si>
  <si>
    <t>Номер вентиля-ционной системы, ГОУ</t>
  </si>
  <si>
    <t>Кол-во часов работы источников в сутки</t>
  </si>
  <si>
    <t>Время простоя ГОУ, часов</t>
  </si>
  <si>
    <t>Причины отключения (простоя) ГОУ</t>
  </si>
  <si>
    <t>Примечание</t>
  </si>
  <si>
    <t>за месяц</t>
  </si>
  <si>
    <t>Всей ГОУ</t>
  </si>
  <si>
    <t>отдельных аппаратов (агрегатов) работающей ГОУ</t>
  </si>
  <si>
    <t>Кол-во часов работы источников в квартал</t>
  </si>
  <si>
    <t xml:space="preserve">2 месяц </t>
  </si>
  <si>
    <t xml:space="preserve">3 месяц </t>
  </si>
  <si>
    <t>-</t>
  </si>
  <si>
    <r>
      <t>Проверил</t>
    </r>
    <r>
      <rPr>
        <sz val="10"/>
        <color theme="1"/>
        <rFont val="Arial"/>
        <family val="2"/>
        <charset val="204"/>
      </rPr>
      <t xml:space="preserve"> __________  ____________</t>
    </r>
  </si>
  <si>
    <t xml:space="preserve">                                             </t>
  </si>
  <si>
    <t xml:space="preserve">                   (должность)   (подпись)</t>
  </si>
  <si>
    <t>оснащённых  газоочистными установками 4</t>
  </si>
  <si>
    <t>включенных в систему локального мониторинга окружающей среды 2</t>
  </si>
  <si>
    <t>Железо и его соединения (в пересчете на железо)</t>
  </si>
  <si>
    <t>0130</t>
  </si>
  <si>
    <t>0002</t>
  </si>
  <si>
    <t>0003</t>
  </si>
  <si>
    <t>Сера диоксид (ан- гидрид сернистый, сера (IV) оксид, сернистый газ)</t>
  </si>
  <si>
    <t>0008</t>
  </si>
  <si>
    <t>0014</t>
  </si>
  <si>
    <t>Пыль бумаги</t>
  </si>
  <si>
    <t>2962</t>
  </si>
  <si>
    <t>0043</t>
  </si>
  <si>
    <t>0044</t>
  </si>
  <si>
    <t>0057</t>
  </si>
  <si>
    <t>Натрий гидрооксид (натр едкий, сода каустическая)</t>
  </si>
  <si>
    <t>0150</t>
  </si>
  <si>
    <t>0021</t>
  </si>
  <si>
    <t>0026</t>
  </si>
  <si>
    <t>0028</t>
  </si>
  <si>
    <t>0060</t>
  </si>
  <si>
    <t>0061</t>
  </si>
  <si>
    <t>Гидрохлорид (водород хлорид, соляная кислота)</t>
  </si>
  <si>
    <t>0316</t>
  </si>
  <si>
    <t>за 2017 – 20___годы</t>
  </si>
  <si>
    <t>Наименование структурного подразделения площадки 1 и 2</t>
  </si>
  <si>
    <t>А1</t>
  </si>
  <si>
    <t>А2</t>
  </si>
  <si>
    <t>А3</t>
  </si>
  <si>
    <t>А4</t>
  </si>
  <si>
    <t>Труба</t>
  </si>
  <si>
    <t>Циклон ОЭКДМ № 24</t>
  </si>
  <si>
    <t>Циклон LURS-500 (технологический)</t>
  </si>
  <si>
    <t>Фильтр LUQ-500 (технологический)</t>
  </si>
  <si>
    <t>Циклон (технологический)</t>
  </si>
  <si>
    <t>Год 2017  Месяц 1</t>
  </si>
  <si>
    <t>Год 2017  Месяц 2</t>
  </si>
  <si>
    <t>Год 2017  Месяц 3</t>
  </si>
  <si>
    <t>Замер 1</t>
  </si>
  <si>
    <t>Замер 2</t>
  </si>
  <si>
    <t>Замер 3</t>
  </si>
  <si>
    <t>Замеры при ЛМ</t>
  </si>
  <si>
    <t>1</t>
  </si>
  <si>
    <t>0040, 0043, 0044, 0051, 0058</t>
  </si>
  <si>
    <t>песок</t>
  </si>
  <si>
    <t>Пыль неорганическая, содержащая двуокись кремния в % менее 70</t>
  </si>
  <si>
    <t>плав соды</t>
  </si>
  <si>
    <t>диНатрий карбонат (сода кальцинированная)</t>
  </si>
  <si>
    <t>0155</t>
  </si>
  <si>
    <t>силикатная глыба</t>
  </si>
  <si>
    <t>Уайт-спирит</t>
  </si>
  <si>
    <t>6001</t>
  </si>
  <si>
    <t>0012</t>
  </si>
  <si>
    <t>Дизельное топливо</t>
  </si>
  <si>
    <t>Итого по каждому загрязняющему веществу</t>
  </si>
  <si>
    <t>Итого по показателям</t>
  </si>
  <si>
    <t>н/опр.</t>
  </si>
  <si>
    <t>По веществам</t>
  </si>
  <si>
    <t>2 класса</t>
  </si>
  <si>
    <t>3 класса</t>
  </si>
  <si>
    <t>4 класса</t>
  </si>
  <si>
    <t>Веществ 2 класса</t>
  </si>
  <si>
    <t>Веществ 3 класса</t>
  </si>
  <si>
    <t>Веществ 4 класса</t>
  </si>
  <si>
    <t>0069</t>
  </si>
  <si>
    <t>Углеводороды алифатические предельного ряда С11-С19</t>
  </si>
  <si>
    <t>Углерод черный (сажа)</t>
  </si>
  <si>
    <t>0328</t>
  </si>
  <si>
    <t>Формальдегид (метаналь)</t>
  </si>
  <si>
    <t>1325</t>
  </si>
  <si>
    <t>6008</t>
  </si>
  <si>
    <t>Дизельное топливо источник 0012</t>
  </si>
  <si>
    <t>Дизельное топливо источник 6008</t>
  </si>
  <si>
    <t>6003, 6004, 6005, 6006, 6009,6010</t>
  </si>
  <si>
    <t>Количество стационарных источников выбросов 43</t>
  </si>
  <si>
    <t>организованных 33</t>
  </si>
  <si>
    <t>Наименование организации  ОАО "Предприятие"</t>
  </si>
  <si>
    <t>Начат «01»01.2018г.        Окончен «___»___________20___г.</t>
  </si>
  <si>
    <t>Год 2018  Квартал 1</t>
  </si>
</sst>
</file>

<file path=xl/styles.xml><?xml version="1.0" encoding="utf-8"?>
<styleSheet xmlns="http://schemas.openxmlformats.org/spreadsheetml/2006/main">
  <numFmts count="5">
    <numFmt numFmtId="164" formatCode="0.0000000E+00"/>
    <numFmt numFmtId="165" formatCode="0.0000000"/>
    <numFmt numFmtId="166" formatCode="0.000000000"/>
    <numFmt numFmtId="167" formatCode="0.0000000000000"/>
    <numFmt numFmtId="168" formatCode="0.000000"/>
  </numFmts>
  <fonts count="1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5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9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vertAlign val="subscript"/>
      <sz val="10"/>
      <name val="Arial"/>
      <family val="2"/>
      <charset val="204"/>
    </font>
    <font>
      <u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justify"/>
    </xf>
    <xf numFmtId="0" fontId="2" fillId="0" borderId="0" xfId="0" applyFont="1" applyAlignment="1">
      <alignment horizontal="right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0" fillId="0" borderId="0" xfId="0" applyBorder="1"/>
    <xf numFmtId="0" fontId="0" fillId="0" borderId="19" xfId="0" applyBorder="1" applyAlignment="1">
      <alignment horizontal="center" vertical="top" wrapText="1"/>
    </xf>
    <xf numFmtId="49" fontId="5" fillId="0" borderId="23" xfId="0" applyNumberFormat="1" applyFont="1" applyBorder="1" applyAlignment="1">
      <alignment vertical="top" wrapText="1"/>
    </xf>
    <xf numFmtId="49" fontId="6" fillId="0" borderId="19" xfId="0" applyNumberFormat="1" applyFont="1" applyBorder="1" applyAlignment="1">
      <alignment vertical="top" wrapText="1"/>
    </xf>
    <xf numFmtId="0" fontId="6" fillId="0" borderId="19" xfId="0" applyFont="1" applyBorder="1" applyAlignment="1">
      <alignment vertical="top" wrapText="1"/>
    </xf>
    <xf numFmtId="49" fontId="6" fillId="0" borderId="23" xfId="0" applyNumberFormat="1" applyFont="1" applyBorder="1" applyAlignment="1">
      <alignment vertical="top" wrapText="1"/>
    </xf>
    <xf numFmtId="0" fontId="6" fillId="0" borderId="25" xfId="0" applyFont="1" applyBorder="1" applyAlignment="1">
      <alignment vertical="top" wrapText="1"/>
    </xf>
    <xf numFmtId="49" fontId="6" fillId="0" borderId="21" xfId="0" applyNumberFormat="1" applyFont="1" applyBorder="1" applyAlignment="1">
      <alignment vertical="top" wrapText="1"/>
    </xf>
    <xf numFmtId="0" fontId="6" fillId="0" borderId="26" xfId="0" applyFont="1" applyBorder="1" applyAlignment="1">
      <alignment vertical="top" wrapText="1"/>
    </xf>
    <xf numFmtId="49" fontId="6" fillId="0" borderId="27" xfId="0" applyNumberFormat="1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0" fillId="0" borderId="19" xfId="0" applyBorder="1"/>
    <xf numFmtId="0" fontId="0" fillId="0" borderId="29" xfId="0" applyBorder="1"/>
    <xf numFmtId="49" fontId="6" fillId="0" borderId="30" xfId="0" applyNumberFormat="1" applyFont="1" applyBorder="1" applyAlignment="1">
      <alignment vertical="top" wrapText="1"/>
    </xf>
    <xf numFmtId="49" fontId="6" fillId="0" borderId="31" xfId="0" applyNumberFormat="1" applyFont="1" applyBorder="1" applyAlignment="1">
      <alignment vertical="top" wrapText="1"/>
    </xf>
    <xf numFmtId="0" fontId="6" fillId="0" borderId="31" xfId="0" applyFont="1" applyBorder="1" applyAlignment="1">
      <alignment vertical="top" wrapText="1"/>
    </xf>
    <xf numFmtId="49" fontId="6" fillId="0" borderId="32" xfId="0" applyNumberFormat="1" applyFont="1" applyBorder="1" applyAlignment="1">
      <alignment vertical="top" wrapText="1"/>
    </xf>
    <xf numFmtId="0" fontId="0" fillId="0" borderId="19" xfId="0" applyBorder="1" applyAlignment="1">
      <alignment wrapText="1"/>
    </xf>
    <xf numFmtId="0" fontId="0" fillId="0" borderId="19" xfId="0" applyBorder="1" applyAlignment="1"/>
    <xf numFmtId="0" fontId="4" fillId="0" borderId="0" xfId="0" applyFont="1" applyBorder="1" applyAlignment="1">
      <alignment horizontal="center" vertical="top" wrapText="1"/>
    </xf>
    <xf numFmtId="0" fontId="0" fillId="0" borderId="19" xfId="0" applyFill="1" applyBorder="1"/>
    <xf numFmtId="0" fontId="6" fillId="0" borderId="27" xfId="0" applyFont="1" applyBorder="1" applyAlignment="1">
      <alignment vertical="top" wrapText="1"/>
    </xf>
    <xf numFmtId="0" fontId="0" fillId="0" borderId="20" xfId="0" applyBorder="1"/>
    <xf numFmtId="0" fontId="6" fillId="0" borderId="19" xfId="0" applyFont="1" applyFill="1" applyBorder="1" applyAlignment="1">
      <alignment vertical="top" wrapText="1"/>
    </xf>
    <xf numFmtId="0" fontId="0" fillId="0" borderId="19" xfId="0" applyFill="1" applyBorder="1" applyAlignment="1">
      <alignment wrapText="1"/>
    </xf>
    <xf numFmtId="0" fontId="0" fillId="0" borderId="28" xfId="0" applyBorder="1" applyAlignment="1">
      <alignment wrapText="1"/>
    </xf>
    <xf numFmtId="0" fontId="0" fillId="0" borderId="0" xfId="0" applyAlignment="1">
      <alignment wrapText="1"/>
    </xf>
    <xf numFmtId="0" fontId="4" fillId="0" borderId="11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0" fillId="0" borderId="19" xfId="0" applyBorder="1" applyAlignment="1"/>
    <xf numFmtId="0" fontId="4" fillId="0" borderId="35" xfId="0" applyFont="1" applyBorder="1" applyAlignment="1">
      <alignment horizontal="center" vertical="top" wrapText="1"/>
    </xf>
    <xf numFmtId="164" fontId="0" fillId="0" borderId="20" xfId="0" applyNumberFormat="1" applyFill="1" applyBorder="1"/>
    <xf numFmtId="0" fontId="4" fillId="0" borderId="8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18" xfId="0" applyFont="1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49" fontId="0" fillId="0" borderId="19" xfId="0" applyNumberFormat="1" applyBorder="1" applyAlignment="1">
      <alignment horizontal="center" vertical="top" wrapText="1"/>
    </xf>
    <xf numFmtId="0" fontId="4" fillId="0" borderId="7" xfId="0" applyFont="1" applyBorder="1" applyAlignment="1">
      <alignment vertical="top" wrapText="1"/>
    </xf>
    <xf numFmtId="0" fontId="8" fillId="2" borderId="19" xfId="0" applyFont="1" applyFill="1" applyBorder="1"/>
    <xf numFmtId="0" fontId="9" fillId="2" borderId="19" xfId="0" applyFont="1" applyFill="1" applyBorder="1" applyAlignment="1">
      <alignment horizontal="center" vertical="top" wrapText="1"/>
    </xf>
    <xf numFmtId="0" fontId="9" fillId="2" borderId="31" xfId="0" applyFont="1" applyFill="1" applyBorder="1" applyAlignment="1">
      <alignment horizontal="center" vertical="top" wrapText="1"/>
    </xf>
    <xf numFmtId="0" fontId="9" fillId="2" borderId="20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2" fillId="0" borderId="0" xfId="0" applyFont="1" applyAlignment="1">
      <alignment wrapText="1"/>
    </xf>
    <xf numFmtId="0" fontId="9" fillId="2" borderId="7" xfId="0" applyFont="1" applyFill="1" applyBorder="1" applyAlignment="1">
      <alignment vertical="top" textRotation="90" wrapText="1"/>
    </xf>
    <xf numFmtId="0" fontId="9" fillId="2" borderId="10" xfId="0" applyFont="1" applyFill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37" xfId="0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4" fillId="0" borderId="38" xfId="0" applyFont="1" applyBorder="1" applyAlignment="1">
      <alignment horizontal="center" vertical="top" wrapText="1"/>
    </xf>
    <xf numFmtId="14" fontId="4" fillId="0" borderId="2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7" xfId="0" applyFont="1" applyBorder="1" applyAlignment="1">
      <alignment horizontal="justify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justify" vertical="top" wrapText="1"/>
    </xf>
    <xf numFmtId="0" fontId="4" fillId="0" borderId="7" xfId="0" applyFont="1" applyBorder="1" applyAlignment="1">
      <alignment horizontal="justify" vertical="top" wrapText="1"/>
    </xf>
    <xf numFmtId="0" fontId="0" fillId="0" borderId="0" xfId="0" applyAlignment="1">
      <alignment horizontal="right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0" fontId="4" fillId="0" borderId="19" xfId="0" applyFont="1" applyBorder="1"/>
    <xf numFmtId="0" fontId="4" fillId="0" borderId="7" xfId="0" applyFont="1" applyBorder="1" applyAlignment="1">
      <alignment textRotation="90"/>
    </xf>
    <xf numFmtId="0" fontId="4" fillId="0" borderId="19" xfId="0" applyFont="1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0" fillId="0" borderId="28" xfId="0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7" fillId="2" borderId="19" xfId="0" applyFont="1" applyFill="1" applyBorder="1" applyAlignment="1">
      <alignment vertical="top" wrapText="1"/>
    </xf>
    <xf numFmtId="0" fontId="4" fillId="0" borderId="6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49" fontId="6" fillId="0" borderId="31" xfId="0" applyNumberFormat="1" applyFont="1" applyBorder="1" applyAlignment="1">
      <alignment horizontal="center" vertical="top" wrapText="1"/>
    </xf>
    <xf numFmtId="49" fontId="7" fillId="2" borderId="22" xfId="0" applyNumberFormat="1" applyFont="1" applyFill="1" applyBorder="1" applyAlignment="1">
      <alignment horizontal="center" vertical="top" wrapText="1"/>
    </xf>
    <xf numFmtId="49" fontId="7" fillId="2" borderId="24" xfId="0" applyNumberFormat="1" applyFont="1" applyFill="1" applyBorder="1" applyAlignment="1">
      <alignment horizontal="center" vertical="top" wrapText="1"/>
    </xf>
    <xf numFmtId="166" fontId="0" fillId="0" borderId="0" xfId="0" applyNumberFormat="1"/>
    <xf numFmtId="165" fontId="9" fillId="2" borderId="31" xfId="0" applyNumberFormat="1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top" wrapText="1"/>
    </xf>
    <xf numFmtId="167" fontId="0" fillId="0" borderId="19" xfId="0" applyNumberFormat="1" applyBorder="1"/>
    <xf numFmtId="0" fontId="9" fillId="2" borderId="6" xfId="0" applyFont="1" applyFill="1" applyBorder="1" applyAlignment="1">
      <alignment vertical="top" textRotation="90" wrapText="1"/>
    </xf>
    <xf numFmtId="0" fontId="9" fillId="2" borderId="19" xfId="0" applyFont="1" applyFill="1" applyBorder="1" applyAlignment="1">
      <alignment textRotation="90" wrapText="1"/>
    </xf>
    <xf numFmtId="0" fontId="9" fillId="2" borderId="19" xfId="0" applyFont="1" applyFill="1" applyBorder="1" applyAlignment="1">
      <alignment vertical="top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top" wrapText="1"/>
    </xf>
    <xf numFmtId="0" fontId="0" fillId="0" borderId="41" xfId="0" applyBorder="1" applyAlignment="1">
      <alignment horizontal="center" vertical="top" wrapText="1"/>
    </xf>
    <xf numFmtId="0" fontId="9" fillId="2" borderId="36" xfId="0" applyFont="1" applyFill="1" applyBorder="1" applyAlignment="1">
      <alignment horizontal="center" vertical="top" wrapText="1"/>
    </xf>
    <xf numFmtId="49" fontId="9" fillId="2" borderId="20" xfId="0" applyNumberFormat="1" applyFont="1" applyFill="1" applyBorder="1" applyAlignment="1">
      <alignment horizontal="center" vertical="top" wrapText="1"/>
    </xf>
    <xf numFmtId="49" fontId="9" fillId="2" borderId="31" xfId="0" applyNumberFormat="1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vertical="top" wrapText="1"/>
    </xf>
    <xf numFmtId="0" fontId="9" fillId="2" borderId="2" xfId="0" applyFont="1" applyFill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6" fillId="2" borderId="19" xfId="0" applyFont="1" applyFill="1" applyBorder="1" applyAlignment="1">
      <alignment vertical="top" wrapText="1"/>
    </xf>
    <xf numFmtId="49" fontId="4" fillId="2" borderId="31" xfId="0" applyNumberFormat="1" applyFont="1" applyFill="1" applyBorder="1" applyAlignment="1">
      <alignment horizontal="center" vertical="top" wrapText="1"/>
    </xf>
    <xf numFmtId="49" fontId="4" fillId="2" borderId="7" xfId="0" applyNumberFormat="1" applyFont="1" applyFill="1" applyBorder="1" applyAlignment="1">
      <alignment horizontal="center" vertical="top" wrapText="1"/>
    </xf>
    <xf numFmtId="49" fontId="6" fillId="2" borderId="31" xfId="0" applyNumberFormat="1" applyFont="1" applyFill="1" applyBorder="1" applyAlignment="1">
      <alignment horizontal="center" vertical="top" wrapText="1"/>
    </xf>
    <xf numFmtId="49" fontId="5" fillId="2" borderId="22" xfId="0" applyNumberFormat="1" applyFont="1" applyFill="1" applyBorder="1" applyAlignment="1">
      <alignment horizontal="center" vertical="top" wrapText="1"/>
    </xf>
    <xf numFmtId="49" fontId="6" fillId="2" borderId="22" xfId="0" applyNumberFormat="1" applyFont="1" applyFill="1" applyBorder="1" applyAlignment="1">
      <alignment horizontal="center" vertical="top" wrapText="1"/>
    </xf>
    <xf numFmtId="49" fontId="5" fillId="2" borderId="25" xfId="0" applyNumberFormat="1" applyFont="1" applyFill="1" applyBorder="1" applyAlignment="1">
      <alignment horizontal="center" vertical="top" wrapText="1"/>
    </xf>
    <xf numFmtId="49" fontId="5" fillId="2" borderId="24" xfId="0" applyNumberFormat="1" applyFont="1" applyFill="1" applyBorder="1" applyAlignment="1">
      <alignment horizontal="center" vertical="top" wrapText="1"/>
    </xf>
    <xf numFmtId="0" fontId="5" fillId="2" borderId="19" xfId="0" applyFont="1" applyFill="1" applyBorder="1" applyAlignment="1">
      <alignment vertical="top" wrapText="1"/>
    </xf>
    <xf numFmtId="49" fontId="5" fillId="2" borderId="43" xfId="0" applyNumberFormat="1" applyFont="1" applyFill="1" applyBorder="1" applyAlignment="1">
      <alignment horizontal="center" vertical="top" wrapText="1"/>
    </xf>
    <xf numFmtId="49" fontId="5" fillId="2" borderId="31" xfId="0" applyNumberFormat="1" applyFont="1" applyFill="1" applyBorder="1" applyAlignment="1">
      <alignment horizontal="center" vertical="top" wrapText="1"/>
    </xf>
    <xf numFmtId="49" fontId="4" fillId="2" borderId="5" xfId="0" applyNumberFormat="1" applyFont="1" applyFill="1" applyBorder="1" applyAlignment="1">
      <alignment horizontal="center" vertical="top" wrapText="1"/>
    </xf>
    <xf numFmtId="49" fontId="5" fillId="2" borderId="19" xfId="0" applyNumberFormat="1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vertical="top" wrapText="1"/>
    </xf>
    <xf numFmtId="49" fontId="5" fillId="2" borderId="19" xfId="0" applyNumberFormat="1" applyFont="1" applyFill="1" applyBorder="1" applyAlignment="1">
      <alignment vertical="top" wrapText="1"/>
    </xf>
    <xf numFmtId="0" fontId="4" fillId="2" borderId="19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49" fontId="6" fillId="2" borderId="19" xfId="0" applyNumberFormat="1" applyFont="1" applyFill="1" applyBorder="1" applyAlignment="1">
      <alignment horizontal="center" vertical="top" wrapText="1"/>
    </xf>
    <xf numFmtId="0" fontId="4" fillId="2" borderId="28" xfId="0" applyFont="1" applyFill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center" wrapText="1"/>
    </xf>
    <xf numFmtId="2" fontId="4" fillId="0" borderId="20" xfId="0" applyNumberFormat="1" applyFont="1" applyBorder="1" applyAlignment="1">
      <alignment horizontal="center" vertical="center" wrapText="1"/>
    </xf>
    <xf numFmtId="2" fontId="0" fillId="0" borderId="19" xfId="0" applyNumberForma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166" fontId="4" fillId="0" borderId="19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/>
    </xf>
    <xf numFmtId="0" fontId="0" fillId="0" borderId="20" xfId="0" applyFont="1" applyBorder="1" applyAlignment="1">
      <alignment horizontal="center" vertical="center" wrapText="1"/>
    </xf>
    <xf numFmtId="165" fontId="0" fillId="0" borderId="0" xfId="0" applyNumberFormat="1"/>
    <xf numFmtId="2" fontId="0" fillId="0" borderId="19" xfId="0" applyNumberFormat="1" applyBorder="1"/>
    <xf numFmtId="0" fontId="0" fillId="0" borderId="19" xfId="0" applyBorder="1" applyAlignment="1">
      <alignment horizontal="center" vertical="top" wrapText="1"/>
    </xf>
    <xf numFmtId="49" fontId="0" fillId="0" borderId="19" xfId="0" applyNumberForma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0" xfId="0" applyFont="1" applyBorder="1"/>
    <xf numFmtId="165" fontId="9" fillId="2" borderId="19" xfId="0" applyNumberFormat="1" applyFont="1" applyFill="1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49" fontId="0" fillId="0" borderId="32" xfId="0" applyNumberFormat="1" applyBorder="1" applyAlignment="1">
      <alignment horizontal="center" vertical="top" wrapText="1"/>
    </xf>
    <xf numFmtId="0" fontId="0" fillId="0" borderId="32" xfId="0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 wrapText="1"/>
    </xf>
    <xf numFmtId="168" fontId="0" fillId="0" borderId="19" xfId="0" applyNumberFormat="1" applyBorder="1"/>
    <xf numFmtId="0" fontId="6" fillId="2" borderId="26" xfId="0" applyFont="1" applyFill="1" applyBorder="1" applyAlignment="1">
      <alignment vertical="top" wrapText="1"/>
    </xf>
    <xf numFmtId="49" fontId="6" fillId="2" borderId="21" xfId="0" applyNumberFormat="1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9" fontId="6" fillId="2" borderId="30" xfId="0" applyNumberFormat="1" applyFont="1" applyFill="1" applyBorder="1" applyAlignment="1">
      <alignment vertical="top" wrapText="1"/>
    </xf>
    <xf numFmtId="49" fontId="6" fillId="2" borderId="32" xfId="0" applyNumberFormat="1" applyFont="1" applyFill="1" applyBorder="1" applyAlignment="1">
      <alignment vertical="top" wrapText="1"/>
    </xf>
    <xf numFmtId="49" fontId="6" fillId="2" borderId="19" xfId="0" applyNumberFormat="1" applyFont="1" applyFill="1" applyBorder="1" applyAlignment="1">
      <alignment vertical="top" wrapText="1"/>
    </xf>
    <xf numFmtId="49" fontId="6" fillId="2" borderId="31" xfId="0" applyNumberFormat="1" applyFont="1" applyFill="1" applyBorder="1" applyAlignment="1">
      <alignment vertical="top" wrapText="1"/>
    </xf>
    <xf numFmtId="0" fontId="6" fillId="2" borderId="25" xfId="0" applyFont="1" applyFill="1" applyBorder="1" applyAlignment="1">
      <alignment vertical="top" wrapText="1"/>
    </xf>
    <xf numFmtId="49" fontId="6" fillId="2" borderId="23" xfId="0" applyNumberFormat="1" applyFont="1" applyFill="1" applyBorder="1" applyAlignment="1">
      <alignment vertical="top" wrapText="1"/>
    </xf>
    <xf numFmtId="0" fontId="4" fillId="0" borderId="46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2" fontId="4" fillId="0" borderId="39" xfId="0" applyNumberFormat="1" applyFont="1" applyBorder="1" applyAlignment="1">
      <alignment horizontal="center" vertical="center" wrapText="1"/>
    </xf>
    <xf numFmtId="2" fontId="0" fillId="0" borderId="41" xfId="0" applyNumberFormat="1" applyBorder="1" applyAlignment="1">
      <alignment horizontal="center" vertical="center" wrapText="1"/>
    </xf>
    <xf numFmtId="2" fontId="0" fillId="0" borderId="45" xfId="0" applyNumberFormat="1" applyBorder="1" applyAlignment="1">
      <alignment horizontal="center" vertical="center" wrapText="1"/>
    </xf>
    <xf numFmtId="2" fontId="4" fillId="0" borderId="46" xfId="0" applyNumberFormat="1" applyFont="1" applyBorder="1" applyAlignment="1">
      <alignment horizontal="center" vertical="center" wrapText="1"/>
    </xf>
    <xf numFmtId="2" fontId="0" fillId="0" borderId="47" xfId="0" applyNumberFormat="1" applyBorder="1" applyAlignment="1">
      <alignment horizontal="center" vertical="center" wrapText="1"/>
    </xf>
    <xf numFmtId="2" fontId="0" fillId="0" borderId="48" xfId="0" applyNumberForma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top" wrapText="1"/>
    </xf>
    <xf numFmtId="0" fontId="0" fillId="0" borderId="19" xfId="0" applyBorder="1" applyAlignment="1"/>
    <xf numFmtId="0" fontId="4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9" xfId="0" applyFont="1" applyBorder="1" applyAlignment="1">
      <alignment vertical="top" textRotation="90" wrapText="1"/>
    </xf>
    <xf numFmtId="0" fontId="4" fillId="0" borderId="14" xfId="0" applyFont="1" applyBorder="1" applyAlignment="1">
      <alignment vertical="top" textRotation="90" wrapText="1"/>
    </xf>
    <xf numFmtId="0" fontId="4" fillId="0" borderId="9" xfId="0" applyFont="1" applyBorder="1" applyAlignment="1">
      <alignment vertical="top" textRotation="90" wrapText="1"/>
    </xf>
    <xf numFmtId="0" fontId="4" fillId="0" borderId="3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39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4" fillId="0" borderId="20" xfId="0" applyFont="1" applyBorder="1" applyAlignment="1">
      <alignment vertical="top" textRotation="90" wrapText="1"/>
    </xf>
    <xf numFmtId="0" fontId="1" fillId="0" borderId="0" xfId="0" applyFont="1" applyAlignment="1"/>
    <xf numFmtId="0" fontId="4" fillId="0" borderId="0" xfId="0" applyFont="1" applyAlignment="1"/>
    <xf numFmtId="0" fontId="4" fillId="0" borderId="15" xfId="0" applyFont="1" applyBorder="1" applyAlignment="1">
      <alignment vertical="top" textRotation="90" wrapText="1"/>
    </xf>
    <xf numFmtId="0" fontId="4" fillId="0" borderId="12" xfId="0" applyFont="1" applyBorder="1" applyAlignment="1">
      <alignment vertical="top" textRotation="90" wrapText="1"/>
    </xf>
    <xf numFmtId="0" fontId="4" fillId="0" borderId="13" xfId="0" applyFont="1" applyBorder="1" applyAlignment="1">
      <alignment vertical="top" textRotation="90" wrapText="1"/>
    </xf>
    <xf numFmtId="0" fontId="5" fillId="0" borderId="20" xfId="0" applyFont="1" applyBorder="1" applyAlignment="1">
      <alignment vertical="top" wrapText="1"/>
    </xf>
    <xf numFmtId="0" fontId="5" fillId="0" borderId="32" xfId="0" applyFont="1" applyBorder="1" applyAlignment="1">
      <alignment vertical="top" wrapText="1"/>
    </xf>
    <xf numFmtId="0" fontId="5" fillId="0" borderId="44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4" fillId="0" borderId="18" xfId="0" applyFont="1" applyBorder="1" applyAlignment="1">
      <alignment horizontal="center" vertical="top" wrapText="1"/>
    </xf>
    <xf numFmtId="0" fontId="0" fillId="0" borderId="34" xfId="0" applyBorder="1" applyAlignment="1">
      <alignment horizontal="center" vertical="top" wrapText="1"/>
    </xf>
    <xf numFmtId="0" fontId="0" fillId="0" borderId="36" xfId="0" applyBorder="1" applyAlignment="1">
      <alignment horizontal="center" vertical="top" wrapText="1"/>
    </xf>
    <xf numFmtId="0" fontId="0" fillId="0" borderId="28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49" fontId="0" fillId="0" borderId="19" xfId="0" applyNumberFormat="1" applyBorder="1" applyAlignment="1">
      <alignment horizontal="center" vertical="top" wrapText="1"/>
    </xf>
    <xf numFmtId="49" fontId="4" fillId="0" borderId="19" xfId="0" applyNumberFormat="1" applyFont="1" applyBorder="1" applyAlignment="1">
      <alignment horizontal="center" vertical="top" wrapText="1"/>
    </xf>
    <xf numFmtId="0" fontId="4" fillId="0" borderId="11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0" fillId="0" borderId="19" xfId="0" applyBorder="1" applyAlignment="1">
      <alignment vertical="top" wrapText="1"/>
    </xf>
    <xf numFmtId="49" fontId="9" fillId="2" borderId="20" xfId="0" applyNumberFormat="1" applyFont="1" applyFill="1" applyBorder="1" applyAlignment="1">
      <alignment horizontal="center" vertical="top" wrapText="1"/>
    </xf>
    <xf numFmtId="49" fontId="9" fillId="2" borderId="31" xfId="0" applyNumberFormat="1" applyFont="1" applyFill="1" applyBorder="1" applyAlignment="1">
      <alignment horizontal="center" vertical="top" wrapText="1"/>
    </xf>
    <xf numFmtId="0" fontId="9" fillId="2" borderId="33" xfId="0" applyFont="1" applyFill="1" applyBorder="1" applyAlignment="1">
      <alignment horizontal="center" vertical="top" wrapText="1"/>
    </xf>
    <xf numFmtId="0" fontId="9" fillId="2" borderId="42" xfId="0" applyFont="1" applyFill="1" applyBorder="1" applyAlignment="1">
      <alignment horizontal="center" vertical="top" wrapText="1"/>
    </xf>
    <xf numFmtId="0" fontId="9" fillId="2" borderId="40" xfId="0" applyFont="1" applyFill="1" applyBorder="1" applyAlignment="1">
      <alignment horizontal="center" vertical="top" wrapText="1"/>
    </xf>
    <xf numFmtId="0" fontId="0" fillId="0" borderId="40" xfId="0" applyBorder="1" applyAlignment="1">
      <alignment horizontal="center" vertical="top" wrapText="1"/>
    </xf>
    <xf numFmtId="0" fontId="0" fillId="0" borderId="42" xfId="0" applyBorder="1" applyAlignment="1">
      <alignment horizontal="center" vertical="top" wrapText="1"/>
    </xf>
    <xf numFmtId="49" fontId="9" fillId="2" borderId="33" xfId="0" applyNumberFormat="1" applyFont="1" applyFill="1" applyBorder="1" applyAlignment="1">
      <alignment horizontal="center" vertical="top" wrapText="1"/>
    </xf>
    <xf numFmtId="49" fontId="0" fillId="0" borderId="49" xfId="0" applyNumberFormat="1" applyBorder="1" applyAlignment="1">
      <alignment horizontal="center" vertical="top" wrapText="1"/>
    </xf>
    <xf numFmtId="49" fontId="9" fillId="2" borderId="40" xfId="0" applyNumberFormat="1" applyFont="1" applyFill="1" applyBorder="1" applyAlignment="1">
      <alignment horizontal="center" vertical="top" wrapText="1"/>
    </xf>
    <xf numFmtId="49" fontId="0" fillId="0" borderId="0" xfId="0" applyNumberFormat="1" applyAlignment="1">
      <alignment horizontal="center" vertical="top" wrapText="1"/>
    </xf>
    <xf numFmtId="49" fontId="0" fillId="0" borderId="40" xfId="0" applyNumberFormat="1" applyBorder="1" applyAlignment="1">
      <alignment horizontal="center" vertical="top" wrapText="1"/>
    </xf>
    <xf numFmtId="49" fontId="0" fillId="0" borderId="42" xfId="0" applyNumberFormat="1" applyBorder="1" applyAlignment="1">
      <alignment horizontal="center" vertical="top" wrapText="1"/>
    </xf>
    <xf numFmtId="49" fontId="0" fillId="0" borderId="17" xfId="0" applyNumberForma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9" fillId="2" borderId="11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0" fontId="0" fillId="0" borderId="39" xfId="0" applyBorder="1" applyAlignment="1">
      <alignment horizontal="center" vertical="top" wrapText="1"/>
    </xf>
    <xf numFmtId="0" fontId="0" fillId="0" borderId="41" xfId="0" applyBorder="1" applyAlignment="1">
      <alignment horizontal="center" vertical="top" wrapText="1"/>
    </xf>
    <xf numFmtId="0" fontId="0" fillId="0" borderId="29" xfId="0" applyBorder="1" applyAlignment="1">
      <alignment horizontal="center" vertical="top" wrapText="1"/>
    </xf>
    <xf numFmtId="49" fontId="9" fillId="3" borderId="20" xfId="0" applyNumberFormat="1" applyFont="1" applyFill="1" applyBorder="1" applyAlignment="1">
      <alignment horizontal="center" vertical="top" wrapText="1"/>
    </xf>
    <xf numFmtId="49" fontId="9" fillId="3" borderId="31" xfId="0" applyNumberFormat="1" applyFont="1" applyFill="1" applyBorder="1" applyAlignment="1">
      <alignment horizontal="center" vertical="top" wrapText="1"/>
    </xf>
    <xf numFmtId="0" fontId="0" fillId="0" borderId="41" xfId="0" applyBorder="1" applyAlignment="1">
      <alignment vertical="top" wrapText="1"/>
    </xf>
    <xf numFmtId="0" fontId="9" fillId="2" borderId="14" xfId="0" applyFont="1" applyFill="1" applyBorder="1" applyAlignment="1">
      <alignment vertical="top" wrapText="1"/>
    </xf>
    <xf numFmtId="0" fontId="9" fillId="2" borderId="9" xfId="0" applyFont="1" applyFill="1" applyBorder="1" applyAlignment="1">
      <alignment vertical="top" wrapText="1"/>
    </xf>
    <xf numFmtId="0" fontId="9" fillId="2" borderId="11" xfId="0" applyFont="1" applyFill="1" applyBorder="1" applyAlignment="1">
      <alignment vertical="top" wrapText="1"/>
    </xf>
    <xf numFmtId="0" fontId="9" fillId="2" borderId="4" xfId="0" applyFont="1" applyFill="1" applyBorder="1" applyAlignment="1">
      <alignment vertical="top" wrapText="1"/>
    </xf>
    <xf numFmtId="0" fontId="9" fillId="2" borderId="13" xfId="0" applyFont="1" applyFill="1" applyBorder="1" applyAlignment="1">
      <alignment vertical="top" wrapText="1"/>
    </xf>
    <xf numFmtId="0" fontId="9" fillId="2" borderId="7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right"/>
    </xf>
    <xf numFmtId="0" fontId="0" fillId="0" borderId="0" xfId="0" applyAlignment="1"/>
    <xf numFmtId="0" fontId="9" fillId="2" borderId="14" xfId="0" applyFont="1" applyFill="1" applyBorder="1" applyAlignment="1">
      <alignment vertical="top" textRotation="90" wrapText="1"/>
    </xf>
    <xf numFmtId="0" fontId="9" fillId="2" borderId="10" xfId="0" applyFont="1" applyFill="1" applyBorder="1" applyAlignment="1">
      <alignment vertical="top" textRotation="90" wrapText="1"/>
    </xf>
    <xf numFmtId="0" fontId="9" fillId="2" borderId="9" xfId="0" applyFont="1" applyFill="1" applyBorder="1" applyAlignment="1">
      <alignment vertical="top" textRotation="90" wrapText="1"/>
    </xf>
    <xf numFmtId="0" fontId="9" fillId="2" borderId="13" xfId="0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 vertical="top" wrapText="1"/>
    </xf>
    <xf numFmtId="49" fontId="9" fillId="2" borderId="39" xfId="0" applyNumberFormat="1" applyFont="1" applyFill="1" applyBorder="1" applyAlignment="1">
      <alignment horizontal="center" vertical="top" wrapText="1"/>
    </xf>
    <xf numFmtId="0" fontId="9" fillId="2" borderId="34" xfId="0" applyFont="1" applyFill="1" applyBorder="1" applyAlignment="1">
      <alignment horizontal="center" vertical="top" wrapText="1"/>
    </xf>
    <xf numFmtId="0" fontId="9" fillId="2" borderId="36" xfId="0" applyFont="1" applyFill="1" applyBorder="1" applyAlignment="1">
      <alignment horizontal="center" vertical="top" wrapText="1"/>
    </xf>
    <xf numFmtId="0" fontId="9" fillId="2" borderId="28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right" vertical="top" wrapText="1"/>
    </xf>
    <xf numFmtId="0" fontId="4" fillId="0" borderId="9" xfId="0" applyFont="1" applyBorder="1" applyAlignment="1">
      <alignment horizontal="right"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1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vertical="top" wrapText="1"/>
    </xf>
    <xf numFmtId="0" fontId="4" fillId="0" borderId="12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4" fillId="0" borderId="5" xfId="0" applyFont="1" applyBorder="1" applyAlignment="1">
      <alignment horizontal="justify" vertical="top" wrapText="1"/>
    </xf>
    <xf numFmtId="0" fontId="4" fillId="0" borderId="13" xfId="0" applyFont="1" applyBorder="1" applyAlignment="1">
      <alignment horizontal="justify" vertical="top" wrapText="1"/>
    </xf>
    <xf numFmtId="0" fontId="4" fillId="0" borderId="6" xfId="0" applyFont="1" applyBorder="1" applyAlignment="1">
      <alignment horizontal="justify" vertical="top" wrapText="1"/>
    </xf>
    <xf numFmtId="0" fontId="4" fillId="0" borderId="7" xfId="0" applyFont="1" applyBorder="1" applyAlignment="1">
      <alignment horizontal="justify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justify" vertical="top" wrapText="1"/>
    </xf>
    <xf numFmtId="0" fontId="4" fillId="0" borderId="9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14" xfId="0" applyFon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justify"/>
    </xf>
    <xf numFmtId="0" fontId="0" fillId="0" borderId="6" xfId="0" applyBorder="1" applyAlignment="1"/>
    <xf numFmtId="0" fontId="4" fillId="0" borderId="9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4" fillId="0" borderId="12" xfId="0" applyFont="1" applyBorder="1"/>
    <xf numFmtId="0" fontId="4" fillId="0" borderId="0" xfId="0" applyFont="1" applyBorder="1"/>
    <xf numFmtId="0" fontId="4" fillId="0" borderId="5" xfId="0" applyFont="1" applyBorder="1"/>
    <xf numFmtId="0" fontId="4" fillId="0" borderId="13" xfId="0" applyFont="1" applyBorder="1"/>
    <xf numFmtId="0" fontId="4" fillId="0" borderId="6" xfId="0" applyFont="1" applyBorder="1"/>
    <xf numFmtId="0" fontId="4" fillId="0" borderId="7" xfId="0" applyFont="1" applyBorder="1"/>
    <xf numFmtId="0" fontId="13" fillId="0" borderId="11" xfId="0" applyFont="1" applyBorder="1"/>
    <xf numFmtId="0" fontId="13" fillId="0" borderId="3" xfId="0" applyFont="1" applyBorder="1"/>
    <xf numFmtId="0" fontId="13" fillId="0" borderId="4" xfId="0" applyFont="1" applyBorder="1"/>
    <xf numFmtId="0" fontId="4" fillId="0" borderId="11" xfId="0" applyFont="1" applyBorder="1" applyAlignment="1">
      <alignment horizontal="center" textRotation="90" wrapText="1"/>
    </xf>
    <xf numFmtId="0" fontId="4" fillId="0" borderId="4" xfId="0" applyFont="1" applyBorder="1" applyAlignment="1">
      <alignment horizontal="center" textRotation="90" wrapText="1"/>
    </xf>
    <xf numFmtId="0" fontId="4" fillId="0" borderId="13" xfId="0" applyFont="1" applyBorder="1" applyAlignment="1">
      <alignment horizontal="center" textRotation="90" wrapText="1"/>
    </xf>
    <xf numFmtId="0" fontId="4" fillId="0" borderId="7" xfId="0" applyFont="1" applyBorder="1" applyAlignment="1">
      <alignment horizontal="center" textRotation="90" wrapText="1"/>
    </xf>
    <xf numFmtId="0" fontId="4" fillId="0" borderId="14" xfId="0" applyFont="1" applyBorder="1"/>
    <xf numFmtId="0" fontId="4" fillId="0" borderId="9" xfId="0" applyFont="1" applyBorder="1"/>
    <xf numFmtId="0" fontId="4" fillId="0" borderId="11" xfId="0" applyFont="1" applyBorder="1"/>
    <xf numFmtId="0" fontId="4" fillId="0" borderId="3" xfId="0" applyFont="1" applyBorder="1"/>
    <xf numFmtId="0" fontId="4" fillId="0" borderId="4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19"/>
  <sheetViews>
    <sheetView workbookViewId="0">
      <selection activeCell="A16" sqref="A16"/>
    </sheetView>
  </sheetViews>
  <sheetFormatPr defaultRowHeight="15"/>
  <cols>
    <col min="1" max="1" width="66.42578125" customWidth="1"/>
  </cols>
  <sheetData>
    <row r="1" spans="1:1" ht="15.75">
      <c r="A1" s="1" t="s">
        <v>0</v>
      </c>
    </row>
    <row r="2" spans="1:1" ht="15.75">
      <c r="A2" s="1" t="s">
        <v>1</v>
      </c>
    </row>
    <row r="3" spans="1:1" ht="15.75">
      <c r="A3" s="1" t="s">
        <v>2</v>
      </c>
    </row>
    <row r="4" spans="1:1">
      <c r="A4" s="56" t="s">
        <v>192</v>
      </c>
    </row>
    <row r="5" spans="1:1" ht="18.75">
      <c r="A5" s="2"/>
    </row>
    <row r="6" spans="1:1" ht="15.75">
      <c r="A6" s="58" t="s">
        <v>244</v>
      </c>
    </row>
    <row r="7" spans="1:1" ht="15.75">
      <c r="A7" s="58" t="s">
        <v>193</v>
      </c>
    </row>
    <row r="8" spans="1:1" ht="28.5">
      <c r="A8" s="58" t="s">
        <v>3</v>
      </c>
    </row>
    <row r="9" spans="1:1" ht="22.5" customHeight="1">
      <c r="A9" s="59" t="s">
        <v>242</v>
      </c>
    </row>
    <row r="10" spans="1:1">
      <c r="A10" s="59" t="s">
        <v>4</v>
      </c>
    </row>
    <row r="11" spans="1:1" ht="17.25" customHeight="1">
      <c r="A11" s="59" t="s">
        <v>243</v>
      </c>
    </row>
    <row r="12" spans="1:1" ht="15.75" customHeight="1">
      <c r="A12" s="59" t="s">
        <v>169</v>
      </c>
    </row>
    <row r="13" spans="1:1" ht="29.25">
      <c r="A13" s="59" t="s">
        <v>170</v>
      </c>
    </row>
    <row r="14" spans="1:1">
      <c r="A14" s="60"/>
    </row>
    <row r="15" spans="1:1">
      <c r="A15" s="59" t="s">
        <v>245</v>
      </c>
    </row>
    <row r="16" spans="1:1" ht="15.75">
      <c r="A16" s="61" t="s">
        <v>5</v>
      </c>
    </row>
    <row r="17" spans="1:1" ht="15.75">
      <c r="A17" s="4"/>
    </row>
    <row r="18" spans="1:1" ht="15.75">
      <c r="A18" s="6"/>
    </row>
    <row r="19" spans="1:1" ht="15.75">
      <c r="A19" s="4"/>
    </row>
  </sheetData>
  <pageMargins left="0.7" right="0.7" top="0.75" bottom="0.75" header="0.3" footer="0.3"/>
  <pageSetup paperSize="9" orientation="landscape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3"/>
  <sheetViews>
    <sheetView workbookViewId="0">
      <selection activeCell="B5" sqref="B5:B6"/>
    </sheetView>
  </sheetViews>
  <sheetFormatPr defaultRowHeight="15"/>
  <cols>
    <col min="3" max="3" width="16.42578125" customWidth="1"/>
  </cols>
  <sheetData>
    <row r="1" spans="1:3">
      <c r="A1" t="s">
        <v>229</v>
      </c>
      <c r="C1" s="141">
        <f>'ПОД 2 квартал 1'!N65+'ПОД 1 квартал 1'!P99</f>
        <v>5.9202494886239991</v>
      </c>
    </row>
    <row r="2" spans="1:3">
      <c r="A2" t="s">
        <v>230</v>
      </c>
      <c r="C2">
        <f>'ПОД 2 квартал 1'!N66+'ПОД 1 квартал 1'!P100</f>
        <v>4.230457344E-2</v>
      </c>
    </row>
    <row r="3" spans="1:3">
      <c r="A3" t="s">
        <v>231</v>
      </c>
      <c r="C3">
        <f>'ПОД 2 квартал 1'!N67+'ПОД 1 квартал 1'!P100</f>
        <v>3.1402947999999999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10"/>
  <sheetViews>
    <sheetView workbookViewId="0">
      <selection activeCell="B2" sqref="B2:B6"/>
    </sheetView>
  </sheetViews>
  <sheetFormatPr defaultRowHeight="15"/>
  <cols>
    <col min="2" max="2" width="14" style="13" customWidth="1"/>
    <col min="3" max="3" width="14.42578125" style="112" customWidth="1"/>
    <col min="4" max="4" width="43.7109375" customWidth="1"/>
    <col min="6" max="6" width="16" customWidth="1"/>
    <col min="7" max="7" width="9.140625" style="39" customWidth="1"/>
    <col min="8" max="8" width="9.140625" customWidth="1"/>
    <col min="9" max="9" width="15.7109375" customWidth="1"/>
    <col min="10" max="10" width="12.5703125" customWidth="1"/>
    <col min="11" max="11" width="14.28515625" customWidth="1"/>
    <col min="12" max="12" width="13.140625" customWidth="1"/>
    <col min="13" max="13" width="14.28515625" customWidth="1"/>
    <col min="14" max="14" width="24.140625" customWidth="1"/>
    <col min="15" max="15" width="12" bestFit="1" customWidth="1"/>
  </cols>
  <sheetData>
    <row r="1" spans="1:14" ht="15.75" thickBot="1">
      <c r="A1" s="171" t="s">
        <v>6</v>
      </c>
      <c r="B1" s="171"/>
      <c r="C1" s="183" t="s">
        <v>21</v>
      </c>
      <c r="D1" s="184" t="s">
        <v>7</v>
      </c>
      <c r="E1" s="184"/>
      <c r="F1" s="184"/>
      <c r="G1" s="185"/>
      <c r="H1" s="173" t="s">
        <v>8</v>
      </c>
      <c r="I1" s="174"/>
      <c r="J1" s="174"/>
      <c r="K1" s="174"/>
      <c r="L1" s="174"/>
      <c r="M1" s="174"/>
      <c r="N1" s="175"/>
    </row>
    <row r="2" spans="1:14">
      <c r="A2" s="183" t="s">
        <v>9</v>
      </c>
      <c r="B2" s="183" t="s">
        <v>23</v>
      </c>
      <c r="C2" s="183"/>
      <c r="D2" s="201" t="s">
        <v>22</v>
      </c>
      <c r="E2" s="198" t="s">
        <v>24</v>
      </c>
      <c r="F2" s="211" t="s">
        <v>10</v>
      </c>
      <c r="G2" s="201"/>
      <c r="H2" s="176" t="s">
        <v>11</v>
      </c>
      <c r="I2" s="175"/>
      <c r="J2" s="176" t="s">
        <v>12</v>
      </c>
      <c r="K2" s="181"/>
      <c r="L2" s="176" t="s">
        <v>17</v>
      </c>
      <c r="M2" s="8"/>
      <c r="N2" s="41" t="s">
        <v>18</v>
      </c>
    </row>
    <row r="3" spans="1:14">
      <c r="A3" s="183"/>
      <c r="B3" s="216"/>
      <c r="C3" s="183"/>
      <c r="D3" s="202"/>
      <c r="E3" s="199"/>
      <c r="F3" s="212"/>
      <c r="G3" s="213"/>
      <c r="H3" s="177"/>
      <c r="I3" s="204"/>
      <c r="J3" s="177"/>
      <c r="K3" s="182"/>
      <c r="L3" s="177"/>
      <c r="M3" s="11"/>
      <c r="N3" s="41" t="s">
        <v>19</v>
      </c>
    </row>
    <row r="4" spans="1:14" ht="41.25" customHeight="1" thickBot="1">
      <c r="A4" s="183"/>
      <c r="B4" s="216"/>
      <c r="C4" s="183"/>
      <c r="D4" s="202"/>
      <c r="E4" s="199"/>
      <c r="F4" s="214"/>
      <c r="G4" s="215"/>
      <c r="H4" s="192" t="s">
        <v>13</v>
      </c>
      <c r="I4" s="192" t="s">
        <v>14</v>
      </c>
      <c r="J4" s="178" t="s">
        <v>13</v>
      </c>
      <c r="K4" s="178" t="s">
        <v>14</v>
      </c>
      <c r="L4" s="178" t="s">
        <v>13</v>
      </c>
      <c r="M4" s="189" t="s">
        <v>14</v>
      </c>
      <c r="N4" s="178" t="s">
        <v>20</v>
      </c>
    </row>
    <row r="5" spans="1:14">
      <c r="A5" s="183"/>
      <c r="B5" s="216"/>
      <c r="C5" s="183"/>
      <c r="D5" s="202"/>
      <c r="E5" s="199"/>
      <c r="F5" s="179" t="s">
        <v>15</v>
      </c>
      <c r="G5" s="179" t="s">
        <v>16</v>
      </c>
      <c r="H5" s="193"/>
      <c r="I5" s="193"/>
      <c r="J5" s="178"/>
      <c r="K5" s="178"/>
      <c r="L5" s="178"/>
      <c r="M5" s="189"/>
      <c r="N5" s="178"/>
    </row>
    <row r="6" spans="1:14" ht="15.75" thickBot="1">
      <c r="A6" s="183"/>
      <c r="B6" s="216"/>
      <c r="C6" s="183"/>
      <c r="D6" s="203"/>
      <c r="E6" s="200"/>
      <c r="F6" s="180"/>
      <c r="G6" s="180"/>
      <c r="H6" s="194"/>
      <c r="I6" s="193"/>
      <c r="J6" s="178"/>
      <c r="K6" s="178"/>
      <c r="L6" s="178"/>
      <c r="M6" s="189"/>
      <c r="N6" s="178"/>
    </row>
    <row r="7" spans="1:14" ht="15.75" thickBot="1">
      <c r="A7" s="10">
        <v>1</v>
      </c>
      <c r="B7" s="10">
        <v>2</v>
      </c>
      <c r="C7" s="85">
        <v>3</v>
      </c>
      <c r="D7" s="43">
        <v>4</v>
      </c>
      <c r="E7" s="7">
        <v>5</v>
      </c>
      <c r="F7" s="23">
        <v>6</v>
      </c>
      <c r="G7" s="23">
        <v>7</v>
      </c>
      <c r="H7" s="40">
        <v>8</v>
      </c>
      <c r="I7" s="41">
        <v>9</v>
      </c>
      <c r="J7" s="32">
        <v>10</v>
      </c>
      <c r="K7" s="12">
        <v>11</v>
      </c>
      <c r="L7" s="88">
        <v>12</v>
      </c>
      <c r="M7" s="12">
        <v>11</v>
      </c>
      <c r="N7" s="41">
        <v>14</v>
      </c>
    </row>
    <row r="8" spans="1:14" ht="30.75" thickBot="1">
      <c r="A8" s="210" t="s">
        <v>210</v>
      </c>
      <c r="B8" s="210" t="s">
        <v>176</v>
      </c>
      <c r="C8" s="171" t="s">
        <v>90</v>
      </c>
      <c r="D8" s="153" t="s">
        <v>40</v>
      </c>
      <c r="E8" s="154" t="s">
        <v>45</v>
      </c>
      <c r="F8" s="24">
        <v>1.4E-2</v>
      </c>
      <c r="G8" s="30" t="s">
        <v>91</v>
      </c>
      <c r="H8" s="186">
        <f>H57</f>
        <v>670.24800000000005</v>
      </c>
      <c r="I8" s="138">
        <f>F8*H8*0.000001</f>
        <v>9.383472000000001E-6</v>
      </c>
      <c r="J8" s="165">
        <f>J57</f>
        <v>602.303</v>
      </c>
      <c r="K8" s="134">
        <f>F8*J8</f>
        <v>8.4322420000000005</v>
      </c>
      <c r="L8" s="165">
        <f>L57</f>
        <v>648.71</v>
      </c>
      <c r="M8" s="135">
        <f>F8*L8</f>
        <v>9.0819400000000012</v>
      </c>
      <c r="N8" s="134">
        <f t="shared" ref="N8:N35" si="0">I8+K8+M8</f>
        <v>17.514191383472003</v>
      </c>
    </row>
    <row r="9" spans="1:14" ht="30">
      <c r="A9" s="208"/>
      <c r="B9" s="208"/>
      <c r="C9" s="171"/>
      <c r="D9" s="155" t="s">
        <v>65</v>
      </c>
      <c r="E9" s="156">
        <v>3620</v>
      </c>
      <c r="F9" s="24">
        <v>1E-3</v>
      </c>
      <c r="G9" s="30" t="s">
        <v>67</v>
      </c>
      <c r="H9" s="187"/>
      <c r="I9" s="139">
        <f>F9*H8*33.53/1000000000000</f>
        <v>2.2473415440000004E-11</v>
      </c>
      <c r="J9" s="166"/>
      <c r="K9" s="134">
        <f t="shared" ref="K9:K34" si="1">F9*J9</f>
        <v>0</v>
      </c>
      <c r="L9" s="166"/>
      <c r="M9" s="135">
        <f t="shared" ref="M9:M34" si="2">F9*L9</f>
        <v>0</v>
      </c>
      <c r="N9" s="134">
        <f t="shared" si="0"/>
        <v>2.2473415440000004E-11</v>
      </c>
    </row>
    <row r="10" spans="1:14">
      <c r="A10" s="208"/>
      <c r="B10" s="208"/>
      <c r="C10" s="171"/>
      <c r="D10" s="157" t="s">
        <v>26</v>
      </c>
      <c r="E10" s="158" t="s">
        <v>30</v>
      </c>
      <c r="F10" s="24">
        <v>8.0000000000000004E-4</v>
      </c>
      <c r="G10" s="30" t="s">
        <v>67</v>
      </c>
      <c r="H10" s="187"/>
      <c r="I10" s="139">
        <f>F10*H8*33.53/1000000000</f>
        <v>1.7978732352000002E-8</v>
      </c>
      <c r="J10" s="166"/>
      <c r="K10" s="134">
        <f t="shared" si="1"/>
        <v>0</v>
      </c>
      <c r="L10" s="166"/>
      <c r="M10" s="135">
        <f t="shared" si="2"/>
        <v>0</v>
      </c>
      <c r="N10" s="134">
        <f t="shared" si="0"/>
        <v>1.7978732352000002E-8</v>
      </c>
    </row>
    <row r="11" spans="1:14">
      <c r="A11" s="208"/>
      <c r="B11" s="208"/>
      <c r="C11" s="171"/>
      <c r="D11" s="157" t="s">
        <v>27</v>
      </c>
      <c r="E11" s="158" t="s">
        <v>31</v>
      </c>
      <c r="F11" s="24">
        <v>8.0000000000000004E-4</v>
      </c>
      <c r="G11" s="30" t="s">
        <v>67</v>
      </c>
      <c r="H11" s="187"/>
      <c r="I11" s="139">
        <f>F11*H8*33.53/1000000000</f>
        <v>1.7978732352000002E-8</v>
      </c>
      <c r="J11" s="166"/>
      <c r="K11" s="134">
        <f t="shared" si="1"/>
        <v>0</v>
      </c>
      <c r="L11" s="166"/>
      <c r="M11" s="135">
        <f t="shared" si="2"/>
        <v>0</v>
      </c>
      <c r="N11" s="134">
        <f t="shared" si="0"/>
        <v>1.7978732352000002E-8</v>
      </c>
    </row>
    <row r="12" spans="1:14" ht="15.75" thickBot="1">
      <c r="A12" s="208"/>
      <c r="B12" s="208"/>
      <c r="C12" s="171"/>
      <c r="D12" s="157" t="s">
        <v>28</v>
      </c>
      <c r="E12" s="158" t="s">
        <v>32</v>
      </c>
      <c r="F12" s="24">
        <v>8.0000000000000004E-4</v>
      </c>
      <c r="G12" s="30" t="s">
        <v>67</v>
      </c>
      <c r="H12" s="188"/>
      <c r="I12" s="139">
        <f>F12*H8*33.53/1000000000</f>
        <v>1.7978732352000002E-8</v>
      </c>
      <c r="J12" s="167"/>
      <c r="K12" s="134">
        <f t="shared" si="1"/>
        <v>0</v>
      </c>
      <c r="L12" s="167"/>
      <c r="M12" s="135">
        <f t="shared" si="2"/>
        <v>0</v>
      </c>
      <c r="N12" s="134">
        <f t="shared" si="0"/>
        <v>1.7978732352000002E-8</v>
      </c>
    </row>
    <row r="13" spans="1:14">
      <c r="A13" s="208">
        <v>2</v>
      </c>
      <c r="B13" s="209" t="s">
        <v>211</v>
      </c>
      <c r="C13" s="171" t="s">
        <v>89</v>
      </c>
      <c r="D13" s="157" t="s">
        <v>26</v>
      </c>
      <c r="E13" s="158" t="s">
        <v>30</v>
      </c>
      <c r="F13" s="24">
        <v>245</v>
      </c>
      <c r="G13" s="30" t="s">
        <v>67</v>
      </c>
      <c r="H13" s="162">
        <f>H58</f>
        <v>2</v>
      </c>
      <c r="I13" s="139">
        <f>F13*H8*10.22/1000000000</f>
        <v>1.6782339672000003E-3</v>
      </c>
      <c r="J13" s="168">
        <f>J58</f>
        <v>1.5</v>
      </c>
      <c r="K13" s="134">
        <f t="shared" si="1"/>
        <v>367.5</v>
      </c>
      <c r="L13" s="168">
        <f>L58</f>
        <v>0.5</v>
      </c>
      <c r="M13" s="135">
        <f t="shared" si="2"/>
        <v>122.5</v>
      </c>
      <c r="N13" s="134">
        <f t="shared" si="0"/>
        <v>490.0016782339672</v>
      </c>
    </row>
    <row r="14" spans="1:14">
      <c r="A14" s="208"/>
      <c r="B14" s="208"/>
      <c r="C14" s="208"/>
      <c r="D14" s="157" t="s">
        <v>27</v>
      </c>
      <c r="E14" s="158" t="s">
        <v>31</v>
      </c>
      <c r="F14" s="24">
        <v>64</v>
      </c>
      <c r="G14" s="30" t="s">
        <v>67</v>
      </c>
      <c r="H14" s="163"/>
      <c r="I14" s="139">
        <f>F14*H8*10.22/1000000000</f>
        <v>4.3839581184000002E-4</v>
      </c>
      <c r="J14" s="169"/>
      <c r="K14" s="134">
        <f t="shared" si="1"/>
        <v>0</v>
      </c>
      <c r="L14" s="169"/>
      <c r="M14" s="135">
        <f t="shared" si="2"/>
        <v>0</v>
      </c>
      <c r="N14" s="134">
        <f t="shared" si="0"/>
        <v>4.3839581184000002E-4</v>
      </c>
    </row>
    <row r="15" spans="1:14" ht="15.75" thickBot="1">
      <c r="A15" s="208"/>
      <c r="B15" s="208"/>
      <c r="C15" s="208"/>
      <c r="D15" s="157" t="s">
        <v>28</v>
      </c>
      <c r="E15" s="158" t="s">
        <v>32</v>
      </c>
      <c r="F15" s="24">
        <v>60</v>
      </c>
      <c r="G15" s="30" t="s">
        <v>67</v>
      </c>
      <c r="H15" s="163"/>
      <c r="I15" s="139">
        <f>F15*H8*10.22/1000000000</f>
        <v>4.1099607360000007E-4</v>
      </c>
      <c r="J15" s="169"/>
      <c r="K15" s="134">
        <f t="shared" si="1"/>
        <v>0</v>
      </c>
      <c r="L15" s="169"/>
      <c r="M15" s="135">
        <f t="shared" si="2"/>
        <v>0</v>
      </c>
      <c r="N15" s="134">
        <f t="shared" si="0"/>
        <v>4.1099607360000007E-4</v>
      </c>
    </row>
    <row r="16" spans="1:14" ht="30">
      <c r="A16" s="208"/>
      <c r="B16" s="208"/>
      <c r="C16" s="208"/>
      <c r="D16" s="155" t="s">
        <v>65</v>
      </c>
      <c r="E16" s="156">
        <v>3620</v>
      </c>
      <c r="F16" s="24">
        <v>0.4</v>
      </c>
      <c r="G16" s="30" t="s">
        <v>67</v>
      </c>
      <c r="H16" s="163"/>
      <c r="I16" s="139">
        <f>F16*H8*10.22/1000000000</f>
        <v>2.7399738240000008E-6</v>
      </c>
      <c r="J16" s="169"/>
      <c r="K16" s="134">
        <f t="shared" si="1"/>
        <v>0</v>
      </c>
      <c r="L16" s="169"/>
      <c r="M16" s="135">
        <f t="shared" si="2"/>
        <v>0</v>
      </c>
      <c r="N16" s="134">
        <f t="shared" si="0"/>
        <v>2.7399738240000008E-6</v>
      </c>
    </row>
    <row r="17" spans="1:14" ht="45">
      <c r="A17" s="208"/>
      <c r="B17" s="208"/>
      <c r="C17" s="208"/>
      <c r="D17" s="155" t="s">
        <v>66</v>
      </c>
      <c r="E17" s="159">
        <v>3920</v>
      </c>
      <c r="F17" s="24">
        <v>0.04</v>
      </c>
      <c r="G17" s="30" t="s">
        <v>67</v>
      </c>
      <c r="H17" s="163"/>
      <c r="I17" s="139">
        <f>F17*H8*10.22/1000000000</f>
        <v>2.7399738240000006E-7</v>
      </c>
      <c r="J17" s="169"/>
      <c r="K17" s="134">
        <f t="shared" si="1"/>
        <v>0</v>
      </c>
      <c r="L17" s="169"/>
      <c r="M17" s="135">
        <f t="shared" si="2"/>
        <v>0</v>
      </c>
      <c r="N17" s="134">
        <f t="shared" si="0"/>
        <v>2.7399738240000006E-7</v>
      </c>
    </row>
    <row r="18" spans="1:14" ht="15.75" thickBot="1">
      <c r="A18" s="208"/>
      <c r="B18" s="208"/>
      <c r="C18" s="208"/>
      <c r="D18" s="160" t="s">
        <v>29</v>
      </c>
      <c r="E18" s="158" t="s">
        <v>33</v>
      </c>
      <c r="F18" s="24">
        <v>8.9999999999999998E-4</v>
      </c>
      <c r="G18" s="30" t="s">
        <v>67</v>
      </c>
      <c r="H18" s="163"/>
      <c r="I18" s="139">
        <f>F18*H8*10.22/1000000000</f>
        <v>6.164941104000001E-9</v>
      </c>
      <c r="J18" s="169"/>
      <c r="K18" s="134">
        <f t="shared" si="1"/>
        <v>0</v>
      </c>
      <c r="L18" s="169"/>
      <c r="M18" s="135">
        <f t="shared" si="2"/>
        <v>0</v>
      </c>
      <c r="N18" s="134">
        <f t="shared" si="0"/>
        <v>6.164941104000001E-9</v>
      </c>
    </row>
    <row r="19" spans="1:14" ht="30">
      <c r="A19" s="208"/>
      <c r="B19" s="208"/>
      <c r="C19" s="208"/>
      <c r="D19" s="155" t="s">
        <v>41</v>
      </c>
      <c r="E19" s="158" t="s">
        <v>49</v>
      </c>
      <c r="F19" s="25">
        <v>8.0000000000000002E-3</v>
      </c>
      <c r="G19" s="30" t="s">
        <v>51</v>
      </c>
      <c r="H19" s="163"/>
      <c r="I19" s="139">
        <f>F19*H8/1000000</f>
        <v>5.3619840000000009E-6</v>
      </c>
      <c r="J19" s="169"/>
      <c r="K19" s="134">
        <f t="shared" si="1"/>
        <v>0</v>
      </c>
      <c r="L19" s="169"/>
      <c r="M19" s="135">
        <f t="shared" si="2"/>
        <v>0</v>
      </c>
      <c r="N19" s="134">
        <f t="shared" si="0"/>
        <v>5.3619840000000009E-6</v>
      </c>
    </row>
    <row r="20" spans="1:14" ht="30.75" thickBot="1">
      <c r="A20" s="208"/>
      <c r="B20" s="208"/>
      <c r="C20" s="208"/>
      <c r="D20" s="160" t="s">
        <v>61</v>
      </c>
      <c r="E20" s="161" t="s">
        <v>42</v>
      </c>
      <c r="F20" s="24">
        <v>0.01</v>
      </c>
      <c r="G20" s="38" t="s">
        <v>51</v>
      </c>
      <c r="H20" s="163"/>
      <c r="I20" s="139">
        <f>F20*H8/1000000</f>
        <v>6.7024800000000001E-6</v>
      </c>
      <c r="J20" s="169"/>
      <c r="K20" s="134">
        <f t="shared" si="1"/>
        <v>0</v>
      </c>
      <c r="L20" s="169"/>
      <c r="M20" s="135">
        <f t="shared" si="2"/>
        <v>0</v>
      </c>
      <c r="N20" s="134">
        <f t="shared" si="0"/>
        <v>6.7024800000000001E-6</v>
      </c>
    </row>
    <row r="21" spans="1:14" ht="30.75" thickBot="1">
      <c r="A21" s="208"/>
      <c r="B21" s="208"/>
      <c r="C21" s="208"/>
      <c r="D21" s="153" t="s">
        <v>62</v>
      </c>
      <c r="E21" s="154" t="s">
        <v>47</v>
      </c>
      <c r="F21" s="24">
        <v>0.05</v>
      </c>
      <c r="G21" s="30" t="s">
        <v>51</v>
      </c>
      <c r="H21" s="163"/>
      <c r="I21" s="139">
        <f>F21*H8/1000000</f>
        <v>3.3512400000000008E-5</v>
      </c>
      <c r="J21" s="169"/>
      <c r="K21" s="134">
        <f t="shared" si="1"/>
        <v>0</v>
      </c>
      <c r="L21" s="169"/>
      <c r="M21" s="135">
        <f t="shared" si="2"/>
        <v>0</v>
      </c>
      <c r="N21" s="134">
        <f t="shared" si="0"/>
        <v>3.3512400000000008E-5</v>
      </c>
    </row>
    <row r="22" spans="1:14" ht="15.75" thickBot="1">
      <c r="A22" s="208"/>
      <c r="B22" s="208"/>
      <c r="C22" s="208"/>
      <c r="D22" s="153" t="s">
        <v>39</v>
      </c>
      <c r="E22" s="154" t="s">
        <v>43</v>
      </c>
      <c r="F22" s="24">
        <v>0.24</v>
      </c>
      <c r="G22" s="30" t="s">
        <v>51</v>
      </c>
      <c r="H22" s="163"/>
      <c r="I22" s="139">
        <f>F22*H8/1000000</f>
        <v>1.6085951999999999E-4</v>
      </c>
      <c r="J22" s="169"/>
      <c r="K22" s="134">
        <f t="shared" si="1"/>
        <v>0</v>
      </c>
      <c r="L22" s="169"/>
      <c r="M22" s="135">
        <f t="shared" si="2"/>
        <v>0</v>
      </c>
      <c r="N22" s="134">
        <f t="shared" si="0"/>
        <v>1.6085951999999999E-4</v>
      </c>
    </row>
    <row r="23" spans="1:14" ht="15.75" thickBot="1">
      <c r="A23" s="208"/>
      <c r="B23" s="208"/>
      <c r="C23" s="208"/>
      <c r="D23" s="153" t="s">
        <v>40</v>
      </c>
      <c r="E23" s="154" t="s">
        <v>45</v>
      </c>
      <c r="F23" s="24">
        <v>2E-3</v>
      </c>
      <c r="G23" s="30" t="s">
        <v>51</v>
      </c>
      <c r="H23" s="163"/>
      <c r="I23" s="139">
        <f>F23*H8/1000000</f>
        <v>1.3404960000000002E-6</v>
      </c>
      <c r="J23" s="169"/>
      <c r="K23" s="134">
        <f t="shared" si="1"/>
        <v>0</v>
      </c>
      <c r="L23" s="169"/>
      <c r="M23" s="135">
        <f t="shared" si="2"/>
        <v>0</v>
      </c>
      <c r="N23" s="134">
        <f t="shared" si="0"/>
        <v>1.3404960000000002E-6</v>
      </c>
    </row>
    <row r="24" spans="1:14" ht="15.75" thickBot="1">
      <c r="A24" s="208"/>
      <c r="B24" s="208"/>
      <c r="C24" s="208"/>
      <c r="D24" s="153" t="s">
        <v>63</v>
      </c>
      <c r="E24" s="154" t="s">
        <v>44</v>
      </c>
      <c r="F24" s="24">
        <v>0.09</v>
      </c>
      <c r="G24" s="30" t="s">
        <v>51</v>
      </c>
      <c r="H24" s="163"/>
      <c r="I24" s="139">
        <f>F24*H8/1000000</f>
        <v>6.0322320000000005E-5</v>
      </c>
      <c r="J24" s="169"/>
      <c r="K24" s="134">
        <f t="shared" si="1"/>
        <v>0</v>
      </c>
      <c r="L24" s="169"/>
      <c r="M24" s="135">
        <f t="shared" si="2"/>
        <v>0</v>
      </c>
      <c r="N24" s="134">
        <f t="shared" si="0"/>
        <v>6.0322320000000005E-5</v>
      </c>
    </row>
    <row r="25" spans="1:14" ht="30.75" thickBot="1">
      <c r="A25" s="208"/>
      <c r="B25" s="208"/>
      <c r="C25" s="208"/>
      <c r="D25" s="153" t="s">
        <v>64</v>
      </c>
      <c r="E25" s="154" t="s">
        <v>46</v>
      </c>
      <c r="F25" s="24">
        <v>0.06</v>
      </c>
      <c r="G25" s="30" t="s">
        <v>51</v>
      </c>
      <c r="H25" s="163"/>
      <c r="I25" s="139">
        <f>F25*H8/1000000</f>
        <v>4.0214879999999999E-5</v>
      </c>
      <c r="J25" s="169"/>
      <c r="K25" s="134">
        <f t="shared" si="1"/>
        <v>0</v>
      </c>
      <c r="L25" s="169"/>
      <c r="M25" s="135">
        <f t="shared" si="2"/>
        <v>0</v>
      </c>
      <c r="N25" s="134">
        <f t="shared" si="0"/>
        <v>4.0214879999999999E-5</v>
      </c>
    </row>
    <row r="26" spans="1:14" ht="15.75" thickBot="1">
      <c r="A26" s="208"/>
      <c r="B26" s="208"/>
      <c r="C26" s="208"/>
      <c r="D26" s="153" t="s">
        <v>50</v>
      </c>
      <c r="E26" s="154" t="s">
        <v>48</v>
      </c>
      <c r="F26" s="24">
        <v>0.98</v>
      </c>
      <c r="G26" s="30" t="s">
        <v>51</v>
      </c>
      <c r="H26" s="164"/>
      <c r="I26" s="139">
        <f>F26*H8/1000000</f>
        <v>6.5684304000000011E-4</v>
      </c>
      <c r="J26" s="170"/>
      <c r="K26" s="134">
        <f t="shared" si="1"/>
        <v>0</v>
      </c>
      <c r="L26" s="170"/>
      <c r="M26" s="135">
        <f t="shared" si="2"/>
        <v>0</v>
      </c>
      <c r="N26" s="134">
        <f t="shared" si="0"/>
        <v>6.5684304000000011E-4</v>
      </c>
    </row>
    <row r="27" spans="1:14" ht="15.75" thickBot="1">
      <c r="A27" s="48">
        <v>3</v>
      </c>
      <c r="B27" s="49" t="s">
        <v>111</v>
      </c>
      <c r="C27" s="86" t="s">
        <v>214</v>
      </c>
      <c r="D27" s="115" t="s">
        <v>215</v>
      </c>
      <c r="E27" s="118" t="s">
        <v>216</v>
      </c>
      <c r="F27" s="24">
        <f>0.0004*1.2*0.3*0.01*0.6</f>
        <v>8.639999999999999E-7</v>
      </c>
      <c r="G27" s="30" t="s">
        <v>52</v>
      </c>
      <c r="H27" s="103">
        <f>H59</f>
        <v>346.59</v>
      </c>
      <c r="I27" s="136">
        <f>F27*H27</f>
        <v>2.9945375999999993E-4</v>
      </c>
      <c r="J27" s="137">
        <f>J59</f>
        <v>270.62</v>
      </c>
      <c r="K27" s="134">
        <f t="shared" si="1"/>
        <v>2.3381567999999998E-4</v>
      </c>
      <c r="L27" s="137">
        <f>L59</f>
        <v>104.05</v>
      </c>
      <c r="M27" s="135">
        <f t="shared" si="2"/>
        <v>8.9899199999999988E-5</v>
      </c>
      <c r="N27" s="134">
        <f t="shared" si="0"/>
        <v>6.2316863999999994E-4</v>
      </c>
    </row>
    <row r="28" spans="1:14" ht="30.75" thickBot="1">
      <c r="A28" s="48">
        <v>4</v>
      </c>
      <c r="B28" s="48">
        <v>6007</v>
      </c>
      <c r="C28" s="87" t="s">
        <v>212</v>
      </c>
      <c r="D28" s="115" t="s">
        <v>213</v>
      </c>
      <c r="E28" s="118">
        <v>2908</v>
      </c>
      <c r="F28" s="24">
        <f>0.0015*1.2*0.3*0.01*0.6</f>
        <v>3.2399999999999999E-6</v>
      </c>
      <c r="G28" s="30" t="s">
        <v>52</v>
      </c>
      <c r="H28" s="103">
        <f>H60</f>
        <v>2485.6</v>
      </c>
      <c r="I28" s="136">
        <f t="shared" ref="I28:I33" si="3">F28*H28</f>
        <v>8.0533439999999987E-3</v>
      </c>
      <c r="J28" s="137">
        <f>J60</f>
        <v>2241.06</v>
      </c>
      <c r="K28" s="134">
        <f t="shared" si="1"/>
        <v>7.2610343999999997E-3</v>
      </c>
      <c r="L28" s="137">
        <f>L60</f>
        <v>2528</v>
      </c>
      <c r="M28" s="135">
        <f t="shared" si="2"/>
        <v>8.1907200000000003E-3</v>
      </c>
      <c r="N28" s="134">
        <f t="shared" si="0"/>
        <v>2.35050984E-2</v>
      </c>
    </row>
    <row r="29" spans="1:14" ht="45.75" thickBot="1">
      <c r="A29" s="48">
        <v>5</v>
      </c>
      <c r="B29" s="143" t="s">
        <v>241</v>
      </c>
      <c r="C29" s="87" t="s">
        <v>217</v>
      </c>
      <c r="D29" s="115" t="s">
        <v>213</v>
      </c>
      <c r="E29" s="118">
        <v>2908</v>
      </c>
      <c r="F29" s="24">
        <f>0.0001*1.2*0.5*0.7*0.4*0.7</f>
        <v>1.1759999999999998E-5</v>
      </c>
      <c r="G29" s="30" t="s">
        <v>52</v>
      </c>
      <c r="H29" s="103">
        <f>H61</f>
        <v>492.84</v>
      </c>
      <c r="I29" s="136">
        <f t="shared" si="3"/>
        <v>5.7957983999999988E-3</v>
      </c>
      <c r="J29" s="137">
        <f>J61</f>
        <v>488.4</v>
      </c>
      <c r="K29" s="134">
        <f t="shared" si="1"/>
        <v>5.7435839999999986E-3</v>
      </c>
      <c r="L29" s="137">
        <f>L61</f>
        <v>539.46</v>
      </c>
      <c r="M29" s="135">
        <f t="shared" si="2"/>
        <v>6.3440495999999994E-3</v>
      </c>
      <c r="N29" s="134">
        <f t="shared" si="0"/>
        <v>1.7883431999999998E-2</v>
      </c>
    </row>
    <row r="30" spans="1:14">
      <c r="A30" s="205">
        <v>6</v>
      </c>
      <c r="B30" s="205" t="s">
        <v>110</v>
      </c>
      <c r="C30" s="205" t="s">
        <v>218</v>
      </c>
      <c r="D30" s="155" t="s">
        <v>84</v>
      </c>
      <c r="E30" s="158" t="s">
        <v>54</v>
      </c>
      <c r="F30" s="24">
        <v>0.16</v>
      </c>
      <c r="G30" s="30" t="s">
        <v>52</v>
      </c>
      <c r="H30" s="162">
        <f>H62</f>
        <v>7.83</v>
      </c>
      <c r="I30" s="136">
        <f t="shared" si="3"/>
        <v>1.2528000000000001</v>
      </c>
      <c r="J30" s="168">
        <f>J62</f>
        <v>0</v>
      </c>
      <c r="K30" s="134">
        <f t="shared" si="1"/>
        <v>0</v>
      </c>
      <c r="L30" s="168">
        <f>L62</f>
        <v>11.77</v>
      </c>
      <c r="M30" s="135">
        <f t="shared" si="2"/>
        <v>1.8832</v>
      </c>
      <c r="N30" s="134">
        <f t="shared" si="0"/>
        <v>3.1360000000000001</v>
      </c>
    </row>
    <row r="31" spans="1:14" ht="30">
      <c r="A31" s="206"/>
      <c r="B31" s="206"/>
      <c r="C31" s="206"/>
      <c r="D31" s="155" t="s">
        <v>87</v>
      </c>
      <c r="E31" s="158" t="s">
        <v>55</v>
      </c>
      <c r="F31" s="24">
        <v>0.33</v>
      </c>
      <c r="G31" s="30" t="s">
        <v>52</v>
      </c>
      <c r="H31" s="163"/>
      <c r="I31" s="136">
        <f t="shared" si="3"/>
        <v>0</v>
      </c>
      <c r="J31" s="169"/>
      <c r="K31" s="134">
        <f t="shared" si="1"/>
        <v>0</v>
      </c>
      <c r="L31" s="169"/>
      <c r="M31" s="135">
        <f t="shared" si="2"/>
        <v>0</v>
      </c>
      <c r="N31" s="134">
        <f t="shared" si="0"/>
        <v>0</v>
      </c>
    </row>
    <row r="32" spans="1:14">
      <c r="A32" s="206"/>
      <c r="B32" s="206"/>
      <c r="C32" s="206"/>
      <c r="D32" s="155" t="s">
        <v>85</v>
      </c>
      <c r="E32" s="158" t="s">
        <v>57</v>
      </c>
      <c r="F32" s="24">
        <v>0.26</v>
      </c>
      <c r="G32" s="30" t="s">
        <v>52</v>
      </c>
      <c r="H32" s="163"/>
      <c r="I32" s="136">
        <f t="shared" si="3"/>
        <v>0</v>
      </c>
      <c r="J32" s="169"/>
      <c r="K32" s="134">
        <f t="shared" si="1"/>
        <v>0</v>
      </c>
      <c r="L32" s="169"/>
      <c r="M32" s="135">
        <f t="shared" si="2"/>
        <v>0</v>
      </c>
      <c r="N32" s="134">
        <f t="shared" si="0"/>
        <v>0</v>
      </c>
    </row>
    <row r="33" spans="1:14" ht="15.75" thickBot="1">
      <c r="A33" s="207"/>
      <c r="B33" s="207"/>
      <c r="C33" s="207"/>
      <c r="D33" s="155" t="s">
        <v>86</v>
      </c>
      <c r="E33" s="158" t="s">
        <v>56</v>
      </c>
      <c r="F33" s="24">
        <v>0.25</v>
      </c>
      <c r="G33" s="30" t="s">
        <v>52</v>
      </c>
      <c r="H33" s="164"/>
      <c r="I33" s="136">
        <f t="shared" si="3"/>
        <v>0</v>
      </c>
      <c r="J33" s="170"/>
      <c r="K33" s="134">
        <f t="shared" si="1"/>
        <v>0</v>
      </c>
      <c r="L33" s="170"/>
      <c r="M33" s="135">
        <f t="shared" si="2"/>
        <v>0</v>
      </c>
      <c r="N33" s="134">
        <f t="shared" si="0"/>
        <v>0</v>
      </c>
    </row>
    <row r="34" spans="1:14" ht="30.75" thickBot="1">
      <c r="A34" s="14">
        <v>7</v>
      </c>
      <c r="B34" s="144" t="s">
        <v>220</v>
      </c>
      <c r="C34" s="86" t="s">
        <v>221</v>
      </c>
      <c r="D34" s="28" t="s">
        <v>68</v>
      </c>
      <c r="E34" s="15" t="s">
        <v>69</v>
      </c>
      <c r="F34" s="24">
        <f>(0.96+1.6+1.32+2.2+100)*0.000001</f>
        <v>1.0607999999999999E-4</v>
      </c>
      <c r="G34" s="30" t="s">
        <v>52</v>
      </c>
      <c r="H34" s="103">
        <f>H63</f>
        <v>0</v>
      </c>
      <c r="I34" s="136">
        <f>F34*H34</f>
        <v>0</v>
      </c>
      <c r="J34" s="137">
        <f>J63</f>
        <v>15</v>
      </c>
      <c r="K34" s="134">
        <f t="shared" si="1"/>
        <v>1.5911999999999999E-3</v>
      </c>
      <c r="L34" s="137">
        <f>L63</f>
        <v>5</v>
      </c>
      <c r="M34" s="135">
        <f t="shared" si="2"/>
        <v>5.3039999999999988E-4</v>
      </c>
      <c r="N34" s="134">
        <f t="shared" si="0"/>
        <v>2.1215999999999995E-3</v>
      </c>
    </row>
    <row r="35" spans="1:14" ht="30.75" thickBot="1">
      <c r="A35" s="148">
        <v>8</v>
      </c>
      <c r="B35" s="149" t="s">
        <v>238</v>
      </c>
      <c r="C35" s="150" t="s">
        <v>221</v>
      </c>
      <c r="D35" s="28" t="s">
        <v>68</v>
      </c>
      <c r="E35" s="15" t="s">
        <v>69</v>
      </c>
      <c r="F35" s="24">
        <f>(1.9+2.6)/2*0.000001</f>
        <v>2.2500000000000001E-6</v>
      </c>
      <c r="G35" s="30" t="s">
        <v>52</v>
      </c>
      <c r="H35" s="151">
        <f>H64</f>
        <v>0</v>
      </c>
      <c r="I35" s="136">
        <f>F35*H35+0.22*0.0029</f>
        <v>6.38E-4</v>
      </c>
      <c r="J35" s="151">
        <f>J64</f>
        <v>0</v>
      </c>
      <c r="K35" s="134">
        <f>F35*J35+0.22*0.0029</f>
        <v>6.38E-4</v>
      </c>
      <c r="L35" s="151">
        <f>L64</f>
        <v>0</v>
      </c>
      <c r="M35" s="135">
        <f>F35*L35+0.22*0.0029</f>
        <v>6.38E-4</v>
      </c>
      <c r="N35" s="134">
        <f t="shared" si="0"/>
        <v>1.9139999999999999E-3</v>
      </c>
    </row>
    <row r="36" spans="1:14" ht="15.75" thickBot="1">
      <c r="A36" s="195" t="s">
        <v>222</v>
      </c>
      <c r="B36" s="196"/>
      <c r="C36" s="197"/>
      <c r="D36" s="21" t="s">
        <v>40</v>
      </c>
      <c r="E36" s="20" t="s">
        <v>45</v>
      </c>
      <c r="F36" s="24">
        <v>1</v>
      </c>
      <c r="G36" s="30"/>
      <c r="H36" s="24"/>
      <c r="I36" s="24">
        <f>I8+I23</f>
        <v>1.0723968000000002E-5</v>
      </c>
      <c r="J36" s="24"/>
      <c r="K36" s="24">
        <f>K8+K23</f>
        <v>8.4322420000000005</v>
      </c>
      <c r="L36" s="104"/>
      <c r="M36" s="24">
        <f>M8+M23</f>
        <v>9.0819400000000012</v>
      </c>
      <c r="N36" s="142">
        <f>N8+N23</f>
        <v>17.514192723968002</v>
      </c>
    </row>
    <row r="37" spans="1:14" ht="30">
      <c r="A37" s="24"/>
      <c r="B37" s="31"/>
      <c r="C37" s="30"/>
      <c r="D37" s="28" t="s">
        <v>65</v>
      </c>
      <c r="E37" s="26">
        <v>3620</v>
      </c>
      <c r="F37" s="24">
        <v>1</v>
      </c>
      <c r="G37" s="30"/>
      <c r="H37" s="24"/>
      <c r="I37" s="24">
        <f>I9+I16</f>
        <v>2.7399962974154409E-6</v>
      </c>
      <c r="J37" s="24"/>
      <c r="K37" s="24">
        <f>K9+K16</f>
        <v>0</v>
      </c>
      <c r="L37" s="104"/>
      <c r="M37" s="24">
        <f>M9+M16</f>
        <v>0</v>
      </c>
      <c r="N37" s="142">
        <f>N9+N16</f>
        <v>2.7399962974154409E-6</v>
      </c>
    </row>
    <row r="38" spans="1:14">
      <c r="A38" s="24"/>
      <c r="B38" s="31"/>
      <c r="C38" s="30"/>
      <c r="D38" s="29" t="s">
        <v>26</v>
      </c>
      <c r="E38" s="16" t="s">
        <v>30</v>
      </c>
      <c r="F38" s="24">
        <v>1</v>
      </c>
      <c r="G38" s="30"/>
      <c r="H38" s="24"/>
      <c r="I38" s="24">
        <f>I10+I13</f>
        <v>1.6782519459323524E-3</v>
      </c>
      <c r="J38" s="24"/>
      <c r="K38" s="24">
        <f>K10+K13</f>
        <v>367.5</v>
      </c>
      <c r="L38" s="104"/>
      <c r="M38" s="24">
        <f t="shared" ref="M38:N40" si="4">M10+M13</f>
        <v>122.5</v>
      </c>
      <c r="N38" s="24">
        <f t="shared" si="4"/>
        <v>490.00167825194592</v>
      </c>
    </row>
    <row r="39" spans="1:14">
      <c r="A39" s="24"/>
      <c r="B39" s="31"/>
      <c r="C39" s="30"/>
      <c r="D39" s="29" t="s">
        <v>27</v>
      </c>
      <c r="E39" s="16" t="s">
        <v>31</v>
      </c>
      <c r="F39" s="24">
        <v>1</v>
      </c>
      <c r="G39" s="30"/>
      <c r="H39" s="24"/>
      <c r="I39" s="24">
        <f>I11+I14</f>
        <v>4.3841379057235201E-4</v>
      </c>
      <c r="J39" s="24"/>
      <c r="K39" s="24">
        <f>K11+K14</f>
        <v>0</v>
      </c>
      <c r="L39" s="104"/>
      <c r="M39" s="24">
        <f t="shared" si="4"/>
        <v>0</v>
      </c>
      <c r="N39" s="24">
        <f t="shared" si="4"/>
        <v>4.3841379057235201E-4</v>
      </c>
    </row>
    <row r="40" spans="1:14">
      <c r="A40" s="24"/>
      <c r="B40" s="31"/>
      <c r="C40" s="30"/>
      <c r="D40" s="29" t="s">
        <v>28</v>
      </c>
      <c r="E40" s="16" t="s">
        <v>32</v>
      </c>
      <c r="F40" s="24">
        <v>1</v>
      </c>
      <c r="G40" s="30"/>
      <c r="H40" s="24"/>
      <c r="I40" s="24">
        <f>I12+I15</f>
        <v>4.1101405233235207E-4</v>
      </c>
      <c r="J40" s="24"/>
      <c r="K40" s="24">
        <f>K12+K15</f>
        <v>0</v>
      </c>
      <c r="L40" s="104"/>
      <c r="M40" s="24">
        <f t="shared" si="4"/>
        <v>0</v>
      </c>
      <c r="N40" s="24">
        <f t="shared" si="4"/>
        <v>4.1101405233235207E-4</v>
      </c>
    </row>
    <row r="41" spans="1:14" ht="45">
      <c r="A41" s="24"/>
      <c r="B41" s="24"/>
      <c r="C41" s="30"/>
      <c r="D41" s="28" t="s">
        <v>66</v>
      </c>
      <c r="E41" s="27">
        <v>3920</v>
      </c>
      <c r="F41" s="24">
        <v>1</v>
      </c>
      <c r="G41" s="30"/>
      <c r="H41" s="24"/>
      <c r="I41" s="24">
        <f>I17</f>
        <v>2.7399738240000006E-7</v>
      </c>
      <c r="J41" s="24"/>
      <c r="K41" s="24">
        <f>K17</f>
        <v>0</v>
      </c>
      <c r="L41" s="104"/>
      <c r="M41" s="24">
        <f t="shared" ref="M41:N43" si="5">M17</f>
        <v>0</v>
      </c>
      <c r="N41" s="142">
        <f>N17</f>
        <v>2.7399738240000006E-7</v>
      </c>
    </row>
    <row r="42" spans="1:14" ht="15.75" thickBot="1">
      <c r="A42" s="24"/>
      <c r="B42" s="24"/>
      <c r="C42" s="30"/>
      <c r="D42" s="19" t="s">
        <v>29</v>
      </c>
      <c r="E42" s="16" t="s">
        <v>33</v>
      </c>
      <c r="F42" s="24" t="s">
        <v>224</v>
      </c>
      <c r="G42" s="30"/>
      <c r="H42" s="24"/>
      <c r="I42" s="24">
        <f>I18</f>
        <v>6.164941104000001E-9</v>
      </c>
      <c r="J42" s="24"/>
      <c r="K42" s="24">
        <f>K18</f>
        <v>0</v>
      </c>
      <c r="L42" s="104"/>
      <c r="M42" s="24">
        <f t="shared" si="5"/>
        <v>0</v>
      </c>
      <c r="N42" s="24">
        <f t="shared" si="5"/>
        <v>6.164941104000001E-9</v>
      </c>
    </row>
    <row r="43" spans="1:14" ht="30">
      <c r="A43" s="24"/>
      <c r="B43" s="24"/>
      <c r="C43" s="30"/>
      <c r="D43" s="28" t="s">
        <v>41</v>
      </c>
      <c r="E43" s="16" t="s">
        <v>49</v>
      </c>
      <c r="F43" s="24">
        <v>2</v>
      </c>
      <c r="G43" s="30"/>
      <c r="H43" s="24"/>
      <c r="I43" s="24">
        <f>I19</f>
        <v>5.3619840000000009E-6</v>
      </c>
      <c r="J43" s="24"/>
      <c r="K43" s="24">
        <f>K19</f>
        <v>0</v>
      </c>
      <c r="L43" s="104"/>
      <c r="M43" s="24">
        <f t="shared" si="5"/>
        <v>0</v>
      </c>
      <c r="N43" s="24">
        <f t="shared" si="5"/>
        <v>5.3619840000000009E-6</v>
      </c>
    </row>
    <row r="44" spans="1:14" ht="30.75" thickBot="1">
      <c r="A44" s="24"/>
      <c r="B44" s="24"/>
      <c r="C44" s="30"/>
      <c r="D44" s="19" t="s">
        <v>61</v>
      </c>
      <c r="E44" s="18" t="s">
        <v>42</v>
      </c>
      <c r="F44" s="24">
        <v>1</v>
      </c>
      <c r="G44" s="30"/>
      <c r="H44" s="24"/>
      <c r="I44" s="24">
        <f t="shared" ref="I44:K46" si="6">I20</f>
        <v>6.7024800000000001E-6</v>
      </c>
      <c r="J44" s="24"/>
      <c r="K44" s="24">
        <f t="shared" si="6"/>
        <v>0</v>
      </c>
      <c r="L44" s="104"/>
      <c r="M44" s="24">
        <f t="shared" ref="M44:N44" si="7">M20</f>
        <v>0</v>
      </c>
      <c r="N44" s="24">
        <f t="shared" si="7"/>
        <v>6.7024800000000001E-6</v>
      </c>
    </row>
    <row r="45" spans="1:14" ht="30.75" thickBot="1">
      <c r="A45" s="24"/>
      <c r="B45" s="24"/>
      <c r="C45" s="30"/>
      <c r="D45" s="21" t="s">
        <v>62</v>
      </c>
      <c r="E45" s="20" t="s">
        <v>47</v>
      </c>
      <c r="F45" s="24" t="s">
        <v>224</v>
      </c>
      <c r="G45" s="30"/>
      <c r="H45" s="24"/>
      <c r="I45" s="24">
        <f t="shared" si="6"/>
        <v>3.3512400000000008E-5</v>
      </c>
      <c r="J45" s="24"/>
      <c r="K45" s="24">
        <f t="shared" si="6"/>
        <v>0</v>
      </c>
      <c r="L45" s="104"/>
      <c r="M45" s="24">
        <f t="shared" ref="M45:N45" si="8">M21</f>
        <v>0</v>
      </c>
      <c r="N45" s="24">
        <f t="shared" si="8"/>
        <v>3.3512400000000008E-5</v>
      </c>
    </row>
    <row r="46" spans="1:14" ht="15.75" thickBot="1">
      <c r="A46" s="24"/>
      <c r="B46" s="24"/>
      <c r="C46" s="30"/>
      <c r="D46" s="21" t="s">
        <v>39</v>
      </c>
      <c r="E46" s="20" t="s">
        <v>43</v>
      </c>
      <c r="F46" s="24">
        <v>2</v>
      </c>
      <c r="G46" s="30"/>
      <c r="H46" s="24"/>
      <c r="I46" s="24">
        <f t="shared" si="6"/>
        <v>1.6085951999999999E-4</v>
      </c>
      <c r="J46" s="24"/>
      <c r="K46" s="24">
        <f t="shared" si="6"/>
        <v>0</v>
      </c>
      <c r="L46" s="104"/>
      <c r="M46" s="24">
        <f t="shared" ref="M46:N46" si="9">M22</f>
        <v>0</v>
      </c>
      <c r="N46" s="24">
        <f t="shared" si="9"/>
        <v>1.6085951999999999E-4</v>
      </c>
    </row>
    <row r="47" spans="1:14" ht="15.75" thickBot="1">
      <c r="A47" s="24"/>
      <c r="B47" s="24"/>
      <c r="C47" s="30"/>
      <c r="D47" s="21" t="s">
        <v>63</v>
      </c>
      <c r="E47" s="20" t="s">
        <v>44</v>
      </c>
      <c r="F47" s="24">
        <v>2</v>
      </c>
      <c r="G47" s="30"/>
      <c r="H47" s="24"/>
      <c r="I47" s="24">
        <f>I24</f>
        <v>6.0322320000000005E-5</v>
      </c>
      <c r="J47" s="24"/>
      <c r="K47" s="24">
        <f>K24</f>
        <v>0</v>
      </c>
      <c r="L47" s="104"/>
      <c r="M47" s="24">
        <f t="shared" ref="M47:N47" si="10">M24</f>
        <v>0</v>
      </c>
      <c r="N47" s="24">
        <f t="shared" si="10"/>
        <v>6.0322320000000005E-5</v>
      </c>
    </row>
    <row r="48" spans="1:14" ht="30.75" thickBot="1">
      <c r="A48" s="24"/>
      <c r="B48" s="24"/>
      <c r="C48" s="30"/>
      <c r="D48" s="21" t="s">
        <v>64</v>
      </c>
      <c r="E48" s="20" t="s">
        <v>46</v>
      </c>
      <c r="F48" s="24">
        <v>1</v>
      </c>
      <c r="G48" s="30"/>
      <c r="H48" s="24"/>
      <c r="I48" s="24">
        <f>I25</f>
        <v>4.0214879999999999E-5</v>
      </c>
      <c r="J48" s="24"/>
      <c r="K48" s="24">
        <f>K25</f>
        <v>0</v>
      </c>
      <c r="L48" s="104"/>
      <c r="M48" s="24">
        <f t="shared" ref="M48:N48" si="11">M25</f>
        <v>0</v>
      </c>
      <c r="N48" s="24">
        <f t="shared" si="11"/>
        <v>4.0214879999999999E-5</v>
      </c>
    </row>
    <row r="49" spans="1:14" ht="15.75" thickBot="1">
      <c r="A49" s="24"/>
      <c r="B49" s="24"/>
      <c r="C49" s="30"/>
      <c r="D49" s="21" t="s">
        <v>50</v>
      </c>
      <c r="E49" s="20" t="s">
        <v>48</v>
      </c>
      <c r="F49" s="24">
        <v>3</v>
      </c>
      <c r="G49" s="30"/>
      <c r="H49" s="24"/>
      <c r="I49" s="24">
        <f>I26</f>
        <v>6.5684304000000011E-4</v>
      </c>
      <c r="J49" s="24"/>
      <c r="K49" s="24">
        <f>K26</f>
        <v>0</v>
      </c>
      <c r="L49" s="104"/>
      <c r="M49" s="24">
        <f t="shared" ref="M49:N49" si="12">M26</f>
        <v>0</v>
      </c>
      <c r="N49" s="24">
        <f t="shared" si="12"/>
        <v>6.5684304000000011E-4</v>
      </c>
    </row>
    <row r="50" spans="1:14">
      <c r="A50" s="24"/>
      <c r="B50" s="24"/>
      <c r="C50" s="30"/>
      <c r="D50" s="17" t="s">
        <v>215</v>
      </c>
      <c r="E50" s="93" t="s">
        <v>216</v>
      </c>
      <c r="F50" s="24" t="s">
        <v>224</v>
      </c>
      <c r="G50" s="30"/>
      <c r="H50" s="24"/>
      <c r="I50" s="24">
        <f>I27</f>
        <v>2.9945375999999993E-4</v>
      </c>
      <c r="J50" s="24"/>
      <c r="K50" s="24">
        <f>K27</f>
        <v>2.3381567999999998E-4</v>
      </c>
      <c r="L50" s="104"/>
      <c r="M50" s="24">
        <f t="shared" ref="M50:N50" si="13">M27</f>
        <v>8.9899199999999988E-5</v>
      </c>
      <c r="N50" s="24">
        <f t="shared" si="13"/>
        <v>6.2316863999999994E-4</v>
      </c>
    </row>
    <row r="51" spans="1:14" ht="30">
      <c r="A51" s="24"/>
      <c r="B51" s="24"/>
      <c r="C51" s="30"/>
      <c r="D51" s="17" t="s">
        <v>213</v>
      </c>
      <c r="E51" s="93">
        <v>2908</v>
      </c>
      <c r="F51" s="24">
        <v>3</v>
      </c>
      <c r="G51" s="30"/>
      <c r="H51" s="24"/>
      <c r="I51" s="24">
        <f>I28+I29</f>
        <v>1.3849142399999997E-2</v>
      </c>
      <c r="J51" s="24"/>
      <c r="K51" s="24">
        <f>K28+K29</f>
        <v>1.3004618399999997E-2</v>
      </c>
      <c r="L51" s="104"/>
      <c r="M51" s="24">
        <f>M28+M29</f>
        <v>1.4534769600000001E-2</v>
      </c>
      <c r="N51" s="24">
        <f>N28+N29</f>
        <v>4.1388530399999998E-2</v>
      </c>
    </row>
    <row r="52" spans="1:14">
      <c r="A52" s="24"/>
      <c r="B52" s="24"/>
      <c r="C52" s="30"/>
      <c r="D52" s="28" t="s">
        <v>84</v>
      </c>
      <c r="E52" s="16" t="s">
        <v>54</v>
      </c>
      <c r="F52" s="24">
        <v>4</v>
      </c>
      <c r="G52" s="30"/>
      <c r="H52" s="24"/>
      <c r="I52" s="24">
        <f>I30</f>
        <v>1.2528000000000001</v>
      </c>
      <c r="J52" s="24"/>
      <c r="K52" s="24">
        <f>K30</f>
        <v>0</v>
      </c>
      <c r="L52" s="104"/>
      <c r="M52" s="24">
        <f>M30</f>
        <v>1.8832</v>
      </c>
      <c r="N52" s="24">
        <f>N30</f>
        <v>3.1360000000000001</v>
      </c>
    </row>
    <row r="53" spans="1:14" ht="30">
      <c r="A53" s="24"/>
      <c r="B53" s="24"/>
      <c r="C53" s="30"/>
      <c r="D53" s="28" t="s">
        <v>87</v>
      </c>
      <c r="E53" s="16" t="s">
        <v>55</v>
      </c>
      <c r="F53" s="24">
        <v>4</v>
      </c>
      <c r="G53" s="30"/>
      <c r="H53" s="24"/>
      <c r="I53" s="24">
        <f t="shared" ref="I53:K55" si="14">I31</f>
        <v>0</v>
      </c>
      <c r="J53" s="24"/>
      <c r="K53" s="24">
        <f t="shared" si="14"/>
        <v>0</v>
      </c>
      <c r="L53" s="104"/>
      <c r="M53" s="24">
        <f t="shared" ref="M53:N53" si="15">M31</f>
        <v>0</v>
      </c>
      <c r="N53" s="24">
        <f t="shared" si="15"/>
        <v>0</v>
      </c>
    </row>
    <row r="54" spans="1:14">
      <c r="A54" s="24"/>
      <c r="B54" s="24"/>
      <c r="C54" s="30"/>
      <c r="D54" s="28" t="s">
        <v>85</v>
      </c>
      <c r="E54" s="16" t="s">
        <v>57</v>
      </c>
      <c r="F54" s="24">
        <v>4</v>
      </c>
      <c r="G54" s="30"/>
      <c r="H54" s="24"/>
      <c r="I54" s="24">
        <f t="shared" si="14"/>
        <v>0</v>
      </c>
      <c r="J54" s="24"/>
      <c r="K54" s="24">
        <f t="shared" si="14"/>
        <v>0</v>
      </c>
      <c r="L54" s="104"/>
      <c r="M54" s="24">
        <f t="shared" ref="M54:N54" si="16">M32</f>
        <v>0</v>
      </c>
      <c r="N54" s="24">
        <f t="shared" si="16"/>
        <v>0</v>
      </c>
    </row>
    <row r="55" spans="1:14">
      <c r="A55" s="24"/>
      <c r="B55" s="24"/>
      <c r="C55" s="30"/>
      <c r="D55" s="28" t="s">
        <v>86</v>
      </c>
      <c r="E55" s="16" t="s">
        <v>56</v>
      </c>
      <c r="F55" s="24">
        <v>2</v>
      </c>
      <c r="G55" s="30"/>
      <c r="H55" s="24"/>
      <c r="I55" s="24">
        <f t="shared" si="14"/>
        <v>0</v>
      </c>
      <c r="J55" s="24"/>
      <c r="K55" s="24">
        <f t="shared" si="14"/>
        <v>0</v>
      </c>
      <c r="L55" s="104"/>
      <c r="M55" s="24">
        <f t="shared" ref="M55:N55" si="17">M33</f>
        <v>0</v>
      </c>
      <c r="N55" s="24">
        <f t="shared" si="17"/>
        <v>0</v>
      </c>
    </row>
    <row r="56" spans="1:14" ht="17.25" customHeight="1" thickBot="1">
      <c r="A56" s="24"/>
      <c r="B56" s="24"/>
      <c r="C56" s="30"/>
      <c r="D56" s="28" t="s">
        <v>68</v>
      </c>
      <c r="E56" s="15" t="s">
        <v>69</v>
      </c>
      <c r="F56" s="24">
        <v>4</v>
      </c>
      <c r="G56" s="30"/>
      <c r="H56" s="24"/>
      <c r="I56" s="152">
        <f>I34+I35</f>
        <v>6.38E-4</v>
      </c>
      <c r="J56" s="24"/>
      <c r="K56" s="152">
        <f>K34+K35</f>
        <v>2.2291999999999998E-3</v>
      </c>
      <c r="L56" s="104"/>
      <c r="M56" s="152">
        <f>M34+M35</f>
        <v>1.1684E-3</v>
      </c>
      <c r="N56" s="152">
        <f>I56+K56+M56</f>
        <v>4.0356000000000003E-3</v>
      </c>
    </row>
    <row r="57" spans="1:14" ht="30">
      <c r="A57" s="171" t="s">
        <v>223</v>
      </c>
      <c r="B57" s="172"/>
      <c r="C57" s="30" t="s">
        <v>90</v>
      </c>
      <c r="D57" s="85"/>
      <c r="E57" s="24"/>
      <c r="F57" s="24"/>
      <c r="G57" s="30"/>
      <c r="H57" s="24">
        <v>670.24800000000005</v>
      </c>
      <c r="I57" s="24"/>
      <c r="J57" s="24">
        <v>602.303</v>
      </c>
      <c r="K57" s="24"/>
      <c r="L57" s="140">
        <v>648.71</v>
      </c>
      <c r="M57" s="44"/>
      <c r="N57" s="24"/>
    </row>
    <row r="58" spans="1:14">
      <c r="A58" s="24"/>
      <c r="B58" s="24"/>
      <c r="C58" s="30" t="s">
        <v>89</v>
      </c>
      <c r="D58" s="17"/>
      <c r="E58" s="16"/>
      <c r="F58" s="24"/>
      <c r="G58" s="30"/>
      <c r="H58" s="24">
        <v>2</v>
      </c>
      <c r="I58" s="24"/>
      <c r="J58" s="24">
        <v>1.5</v>
      </c>
      <c r="K58" s="24"/>
      <c r="L58" s="104">
        <v>0.5</v>
      </c>
      <c r="M58" s="24"/>
      <c r="N58" s="24"/>
    </row>
    <row r="59" spans="1:14">
      <c r="A59" s="24"/>
      <c r="B59" s="24"/>
      <c r="C59" s="30" t="s">
        <v>214</v>
      </c>
      <c r="D59" s="17"/>
      <c r="E59" s="16"/>
      <c r="F59" s="24"/>
      <c r="G59" s="30"/>
      <c r="H59" s="24">
        <v>346.59</v>
      </c>
      <c r="I59" s="24"/>
      <c r="J59" s="24">
        <v>270.62</v>
      </c>
      <c r="K59" s="24"/>
      <c r="L59" s="104">
        <v>104.05</v>
      </c>
      <c r="M59" s="24"/>
      <c r="N59" s="24"/>
    </row>
    <row r="60" spans="1:14">
      <c r="A60" s="24"/>
      <c r="B60" s="24"/>
      <c r="C60" s="30" t="s">
        <v>212</v>
      </c>
      <c r="D60" s="17"/>
      <c r="E60" s="16"/>
      <c r="F60" s="24"/>
      <c r="G60" s="30"/>
      <c r="H60" s="24">
        <v>2485.6</v>
      </c>
      <c r="I60" s="24"/>
      <c r="J60" s="24">
        <v>2241.06</v>
      </c>
      <c r="K60" s="24"/>
      <c r="L60" s="104">
        <v>2528</v>
      </c>
      <c r="M60" s="24"/>
      <c r="N60" s="24"/>
    </row>
    <row r="61" spans="1:14" ht="30">
      <c r="A61" s="24"/>
      <c r="B61" s="24"/>
      <c r="C61" s="30" t="s">
        <v>217</v>
      </c>
      <c r="D61" s="17"/>
      <c r="E61" s="16"/>
      <c r="F61" s="24"/>
      <c r="G61" s="30"/>
      <c r="H61" s="24">
        <v>492.84</v>
      </c>
      <c r="I61" s="24"/>
      <c r="J61" s="24">
        <v>488.4</v>
      </c>
      <c r="K61" s="24"/>
      <c r="L61" s="104">
        <v>539.46</v>
      </c>
      <c r="M61" s="24"/>
      <c r="N61" s="24"/>
    </row>
    <row r="62" spans="1:14">
      <c r="A62" s="24"/>
      <c r="B62" s="24"/>
      <c r="C62" s="30" t="s">
        <v>218</v>
      </c>
      <c r="D62" s="17"/>
      <c r="E62" s="16"/>
      <c r="F62" s="24"/>
      <c r="G62" s="30"/>
      <c r="H62" s="24">
        <v>7.83</v>
      </c>
      <c r="I62" s="24"/>
      <c r="J62" s="24">
        <v>0</v>
      </c>
      <c r="K62" s="24"/>
      <c r="L62" s="104">
        <v>11.77</v>
      </c>
      <c r="M62" s="35"/>
      <c r="N62" s="24"/>
    </row>
    <row r="63" spans="1:14" ht="45">
      <c r="A63" s="24"/>
      <c r="B63" s="24"/>
      <c r="C63" s="30" t="s">
        <v>239</v>
      </c>
      <c r="D63" s="17"/>
      <c r="E63" s="16"/>
      <c r="F63" s="24"/>
      <c r="G63" s="30"/>
      <c r="H63" s="24">
        <v>0</v>
      </c>
      <c r="I63" s="24"/>
      <c r="J63" s="24">
        <v>15</v>
      </c>
      <c r="K63" s="24"/>
      <c r="L63" s="104">
        <v>5</v>
      </c>
      <c r="M63" s="35"/>
      <c r="N63" s="24"/>
    </row>
    <row r="64" spans="1:14" ht="45">
      <c r="A64" s="24"/>
      <c r="B64" s="24"/>
      <c r="C64" s="30" t="s">
        <v>240</v>
      </c>
      <c r="D64" s="17"/>
      <c r="E64" s="16"/>
      <c r="F64" s="24"/>
      <c r="G64" s="30"/>
      <c r="H64" s="24">
        <v>0</v>
      </c>
      <c r="I64" s="24"/>
      <c r="J64" s="24">
        <v>0</v>
      </c>
      <c r="K64" s="24"/>
      <c r="L64" s="104">
        <v>0</v>
      </c>
      <c r="M64" s="35"/>
      <c r="N64" s="24"/>
    </row>
    <row r="65" spans="1:14">
      <c r="A65" s="24" t="s">
        <v>225</v>
      </c>
      <c r="B65" s="24"/>
      <c r="C65" s="30"/>
      <c r="D65" s="17" t="s">
        <v>226</v>
      </c>
      <c r="E65" s="16"/>
      <c r="F65" s="24"/>
      <c r="G65" s="30"/>
      <c r="H65" s="24"/>
      <c r="I65" s="24">
        <f>I43+I46+I47+I55</f>
        <v>2.2654382400000002E-4</v>
      </c>
      <c r="J65" s="24"/>
      <c r="K65" s="24">
        <f>K43+K46+K47+K55</f>
        <v>0</v>
      </c>
      <c r="L65" s="104"/>
      <c r="M65" s="24">
        <f>M43+M46+M47+M55</f>
        <v>0</v>
      </c>
      <c r="N65" s="24">
        <f>N43+N46+N47+N55</f>
        <v>2.2654382400000002E-4</v>
      </c>
    </row>
    <row r="66" spans="1:14">
      <c r="A66" s="24"/>
      <c r="B66" s="24"/>
      <c r="C66" s="30"/>
      <c r="D66" s="17" t="s">
        <v>227</v>
      </c>
      <c r="E66" s="16"/>
      <c r="F66" s="24"/>
      <c r="G66" s="30"/>
      <c r="H66" s="24"/>
      <c r="I66" s="24">
        <f>I49+I51</f>
        <v>1.4505985439999997E-2</v>
      </c>
      <c r="J66" s="24"/>
      <c r="K66" s="24">
        <f>K49+K51</f>
        <v>1.3004618399999997E-2</v>
      </c>
      <c r="L66" s="104"/>
      <c r="M66" s="24">
        <f>M49+M51</f>
        <v>1.4534769600000001E-2</v>
      </c>
      <c r="N66" s="24">
        <f>N49+N51</f>
        <v>4.2045373439999999E-2</v>
      </c>
    </row>
    <row r="67" spans="1:14">
      <c r="A67" s="24"/>
      <c r="B67" s="24"/>
      <c r="C67" s="30"/>
      <c r="D67" s="17" t="s">
        <v>228</v>
      </c>
      <c r="E67" s="16"/>
      <c r="F67" s="24"/>
      <c r="G67" s="30"/>
      <c r="H67" s="24"/>
      <c r="I67" s="24">
        <f>I52+I53+I54+I56</f>
        <v>1.2534380000000001</v>
      </c>
      <c r="J67" s="24"/>
      <c r="K67" s="24">
        <f>K52+K53+K54+K56</f>
        <v>2.2291999999999998E-3</v>
      </c>
      <c r="L67" s="104"/>
      <c r="M67" s="24">
        <f>M52+M53+M54+M56</f>
        <v>1.8843684000000001</v>
      </c>
      <c r="N67" s="24">
        <f>N52+N53+N54+N56</f>
        <v>3.1400356</v>
      </c>
    </row>
    <row r="68" spans="1:14" ht="15" hidden="1" customHeight="1">
      <c r="A68" s="41"/>
      <c r="B68" s="42"/>
      <c r="C68" s="30"/>
      <c r="D68" s="36"/>
      <c r="E68" s="24"/>
      <c r="F68" s="24"/>
      <c r="G68" s="30"/>
      <c r="H68" s="24"/>
      <c r="I68" s="24"/>
      <c r="J68" s="24"/>
      <c r="K68" s="24"/>
      <c r="L68" s="24"/>
      <c r="M68" s="44"/>
      <c r="N68" s="24"/>
    </row>
    <row r="69" spans="1:14" ht="15" hidden="1" customHeight="1">
      <c r="A69" s="24"/>
      <c r="B69" s="24"/>
      <c r="C69" s="30"/>
      <c r="D69" s="36"/>
      <c r="E69" s="24"/>
      <c r="F69" s="24"/>
      <c r="G69" s="30"/>
      <c r="H69" s="24"/>
      <c r="I69" s="24"/>
      <c r="J69" s="24"/>
      <c r="K69" s="24"/>
      <c r="L69" s="24"/>
      <c r="M69" s="44"/>
      <c r="N69" s="24"/>
    </row>
    <row r="70" spans="1:14" ht="30" hidden="1" customHeight="1">
      <c r="A70" s="24"/>
      <c r="B70" s="24"/>
      <c r="C70" s="30"/>
      <c r="D70" s="36"/>
      <c r="E70" s="24"/>
      <c r="F70" s="24"/>
      <c r="G70" s="30"/>
      <c r="H70" s="24"/>
      <c r="I70" s="24"/>
      <c r="J70" s="24"/>
      <c r="K70" s="24"/>
      <c r="L70" s="24"/>
      <c r="M70" s="35"/>
      <c r="N70" s="24"/>
    </row>
    <row r="71" spans="1:14" ht="15" hidden="1" customHeight="1">
      <c r="A71" s="24"/>
      <c r="B71" s="24"/>
      <c r="C71" s="30"/>
      <c r="D71" s="24"/>
      <c r="E71" s="24"/>
      <c r="F71" s="24"/>
      <c r="G71" s="30"/>
      <c r="H71" s="24"/>
      <c r="I71" s="24"/>
      <c r="J71" s="24"/>
      <c r="K71" s="24"/>
      <c r="L71" s="24"/>
      <c r="M71" s="35"/>
      <c r="N71" s="24"/>
    </row>
    <row r="72" spans="1:14" ht="15" hidden="1" customHeight="1">
      <c r="A72" s="24"/>
      <c r="B72" s="24"/>
      <c r="C72" s="30"/>
      <c r="D72" s="24"/>
      <c r="E72" s="24"/>
      <c r="F72" s="24"/>
      <c r="G72" s="30"/>
      <c r="H72" s="24"/>
      <c r="I72" s="24"/>
      <c r="J72" s="24"/>
      <c r="K72" s="24"/>
      <c r="L72" s="24"/>
      <c r="M72" s="35"/>
      <c r="N72" s="24"/>
    </row>
    <row r="73" spans="1:14" ht="15" hidden="1" customHeight="1">
      <c r="A73" s="24"/>
      <c r="B73" s="24"/>
      <c r="C73" s="30"/>
      <c r="D73" s="24"/>
      <c r="E73" s="24"/>
      <c r="F73" s="24"/>
      <c r="G73" s="30"/>
      <c r="H73" s="24"/>
      <c r="I73" s="24"/>
      <c r="J73" s="24"/>
      <c r="K73" s="24"/>
      <c r="L73" s="24"/>
      <c r="M73" s="35"/>
      <c r="N73" s="24"/>
    </row>
    <row r="74" spans="1:14" ht="15" hidden="1" customHeight="1">
      <c r="A74" s="24"/>
      <c r="B74" s="24"/>
      <c r="C74" s="30"/>
      <c r="D74" s="24"/>
      <c r="E74" s="24"/>
      <c r="F74" s="24"/>
      <c r="G74" s="30"/>
      <c r="H74" s="24"/>
      <c r="I74" s="24"/>
      <c r="J74" s="24"/>
      <c r="K74" s="24"/>
      <c r="L74" s="24"/>
      <c r="M74" s="35"/>
      <c r="N74" s="24"/>
    </row>
    <row r="75" spans="1:14" ht="30" hidden="1" customHeight="1">
      <c r="A75" s="24"/>
      <c r="B75" s="24"/>
      <c r="C75" s="30"/>
      <c r="D75" s="24"/>
      <c r="E75" s="24"/>
      <c r="F75" s="24"/>
      <c r="G75" s="30"/>
      <c r="H75" s="24"/>
      <c r="I75" s="24"/>
      <c r="J75" s="24"/>
      <c r="K75" s="24"/>
      <c r="L75" s="24"/>
      <c r="M75" s="35"/>
      <c r="N75" s="24"/>
    </row>
    <row r="76" spans="1:14" hidden="1">
      <c r="A76" s="24"/>
      <c r="B76" s="24"/>
      <c r="C76" s="30"/>
      <c r="D76" s="24"/>
      <c r="E76" s="24"/>
      <c r="F76" s="24"/>
      <c r="G76" s="30"/>
      <c r="H76" s="24"/>
      <c r="I76" s="24"/>
      <c r="J76" s="24"/>
      <c r="K76" s="24"/>
      <c r="L76" s="24"/>
      <c r="M76" s="35"/>
      <c r="N76" s="24"/>
    </row>
    <row r="77" spans="1:14" hidden="1">
      <c r="A77" s="24"/>
      <c r="B77" s="24"/>
      <c r="C77" s="30"/>
      <c r="D77" s="24"/>
      <c r="E77" s="24"/>
      <c r="F77" s="24"/>
      <c r="G77" s="30"/>
      <c r="H77" s="24"/>
      <c r="I77" s="24"/>
      <c r="J77" s="24"/>
      <c r="K77" s="24"/>
      <c r="L77" s="24"/>
      <c r="M77" s="35"/>
      <c r="N77" s="24"/>
    </row>
    <row r="78" spans="1:14" hidden="1">
      <c r="A78" s="24"/>
      <c r="B78" s="24"/>
      <c r="C78" s="30"/>
      <c r="D78" s="24"/>
      <c r="E78" s="24"/>
      <c r="F78" s="24"/>
      <c r="G78" s="30"/>
      <c r="H78" s="24"/>
      <c r="I78" s="24"/>
      <c r="J78" s="24"/>
      <c r="K78" s="24"/>
      <c r="L78" s="24"/>
      <c r="M78" s="35"/>
      <c r="N78" s="24"/>
    </row>
    <row r="79" spans="1:14" hidden="1">
      <c r="A79" s="24"/>
      <c r="B79" s="24"/>
      <c r="C79" s="30"/>
      <c r="D79" s="33"/>
      <c r="E79" s="24"/>
      <c r="F79" s="24"/>
      <c r="G79" s="30"/>
      <c r="H79" s="33"/>
      <c r="I79" s="24"/>
      <c r="J79" s="33"/>
      <c r="K79" s="24"/>
      <c r="L79" s="33"/>
      <c r="M79" s="35"/>
      <c r="N79" s="24"/>
    </row>
    <row r="80" spans="1:14" hidden="1">
      <c r="A80" s="24"/>
      <c r="B80" s="24"/>
      <c r="C80" s="30"/>
      <c r="D80" s="33"/>
      <c r="E80" s="24"/>
      <c r="F80" s="24"/>
      <c r="G80" s="30"/>
      <c r="H80" s="33"/>
      <c r="I80" s="24"/>
      <c r="J80" s="33"/>
      <c r="K80" s="24"/>
      <c r="L80" s="33"/>
      <c r="M80" s="35"/>
      <c r="N80" s="24"/>
    </row>
    <row r="81" spans="1:14" hidden="1">
      <c r="A81" s="24"/>
      <c r="B81" s="24"/>
      <c r="C81" s="30"/>
      <c r="D81" s="33"/>
      <c r="E81" s="24"/>
      <c r="F81" s="24"/>
      <c r="G81" s="30"/>
      <c r="H81" s="33"/>
      <c r="I81" s="24"/>
      <c r="J81" s="33"/>
      <c r="K81" s="24"/>
      <c r="L81" s="33"/>
      <c r="M81" s="35"/>
      <c r="N81" s="24"/>
    </row>
    <row r="82" spans="1:14" hidden="1">
      <c r="A82" s="24"/>
      <c r="B82" s="24"/>
      <c r="C82" s="30"/>
      <c r="D82" s="33"/>
      <c r="E82" s="24"/>
      <c r="F82" s="24"/>
      <c r="G82" s="30"/>
      <c r="H82" s="33"/>
      <c r="I82" s="24"/>
      <c r="J82" s="33"/>
      <c r="K82" s="24"/>
      <c r="L82" s="33"/>
      <c r="M82" s="35"/>
      <c r="N82" s="24"/>
    </row>
    <row r="83" spans="1:14" hidden="1">
      <c r="A83" s="24"/>
      <c r="B83" s="24"/>
      <c r="C83" s="30"/>
      <c r="D83" s="33"/>
      <c r="E83" s="24"/>
      <c r="F83" s="24"/>
      <c r="G83" s="30"/>
      <c r="H83" s="33"/>
      <c r="I83" s="24"/>
      <c r="J83" s="33"/>
      <c r="K83" s="24"/>
      <c r="L83" s="33"/>
      <c r="M83" s="35"/>
      <c r="N83" s="24"/>
    </row>
    <row r="84" spans="1:14" hidden="1">
      <c r="A84" s="24"/>
      <c r="B84" s="24"/>
      <c r="C84" s="30"/>
      <c r="D84" s="33"/>
      <c r="E84" s="24"/>
      <c r="F84" s="24"/>
      <c r="G84" s="30"/>
      <c r="H84" s="33"/>
      <c r="I84" s="24"/>
      <c r="J84" s="33"/>
      <c r="K84" s="24"/>
      <c r="L84" s="33"/>
      <c r="M84" s="35"/>
      <c r="N84" s="24"/>
    </row>
    <row r="85" spans="1:14" hidden="1">
      <c r="A85" s="24"/>
      <c r="B85" s="24"/>
      <c r="C85" s="30"/>
      <c r="D85" s="33"/>
      <c r="E85" s="24"/>
      <c r="F85" s="24"/>
      <c r="G85" s="30"/>
      <c r="H85" s="33"/>
      <c r="I85" s="24"/>
      <c r="J85" s="33"/>
      <c r="K85" s="24"/>
      <c r="L85" s="33"/>
      <c r="M85" s="35"/>
      <c r="N85" s="24"/>
    </row>
    <row r="86" spans="1:14" hidden="1">
      <c r="A86" s="24"/>
      <c r="B86" s="24"/>
      <c r="C86" s="30"/>
      <c r="D86" s="33"/>
      <c r="E86" s="24"/>
      <c r="F86" s="24"/>
      <c r="G86" s="30"/>
      <c r="H86" s="33"/>
      <c r="I86" s="24"/>
      <c r="J86" s="33"/>
      <c r="K86" s="24"/>
      <c r="L86" s="33"/>
      <c r="M86" s="35"/>
      <c r="N86" s="24"/>
    </row>
    <row r="87" spans="1:14" hidden="1">
      <c r="A87" s="24"/>
      <c r="B87" s="24"/>
      <c r="C87" s="30"/>
      <c r="D87" s="33"/>
      <c r="E87" s="24"/>
      <c r="F87" s="24"/>
      <c r="G87" s="30"/>
      <c r="H87" s="33"/>
      <c r="I87" s="24"/>
      <c r="J87" s="33"/>
      <c r="K87" s="24"/>
      <c r="L87" s="33"/>
      <c r="M87" s="35"/>
      <c r="N87" s="24"/>
    </row>
    <row r="88" spans="1:14" hidden="1">
      <c r="A88" s="24"/>
      <c r="B88" s="24"/>
      <c r="C88" s="30"/>
      <c r="D88" s="33"/>
      <c r="E88" s="24"/>
      <c r="F88" s="24"/>
      <c r="G88" s="30"/>
      <c r="H88" s="33"/>
      <c r="I88" s="24"/>
      <c r="J88" s="33"/>
      <c r="K88" s="24"/>
      <c r="L88" s="33"/>
      <c r="M88" s="35"/>
      <c r="N88" s="24"/>
    </row>
    <row r="89" spans="1:14" hidden="1">
      <c r="A89" s="24"/>
      <c r="B89" s="24"/>
      <c r="C89" s="30"/>
      <c r="D89" s="33"/>
      <c r="E89" s="24"/>
      <c r="F89" s="24"/>
      <c r="G89" s="30"/>
      <c r="H89" s="33"/>
      <c r="I89" s="24"/>
      <c r="J89" s="33"/>
      <c r="K89" s="24"/>
      <c r="L89" s="33"/>
      <c r="M89" s="35"/>
      <c r="N89" s="24"/>
    </row>
    <row r="90" spans="1:14" hidden="1">
      <c r="A90" s="24"/>
      <c r="B90" s="24"/>
      <c r="C90" s="30"/>
      <c r="D90" s="33"/>
      <c r="E90" s="24"/>
      <c r="F90" s="24"/>
      <c r="G90" s="30"/>
      <c r="H90" s="33"/>
      <c r="I90" s="24"/>
      <c r="J90" s="33"/>
      <c r="K90" s="24"/>
      <c r="L90" s="33"/>
      <c r="M90" s="35"/>
      <c r="N90" s="24"/>
    </row>
    <row r="91" spans="1:14" hidden="1">
      <c r="A91" s="24"/>
      <c r="B91" s="24"/>
      <c r="C91" s="30"/>
      <c r="D91" s="33"/>
      <c r="E91" s="24"/>
      <c r="F91" s="24"/>
      <c r="G91" s="30"/>
      <c r="H91" s="33"/>
      <c r="I91" s="24"/>
      <c r="J91" s="33"/>
      <c r="K91" s="24"/>
      <c r="L91" s="33"/>
      <c r="M91" s="35"/>
      <c r="N91" s="24"/>
    </row>
    <row r="92" spans="1:14" hidden="1">
      <c r="A92" s="24"/>
      <c r="B92" s="24"/>
      <c r="C92" s="30"/>
      <c r="D92" s="33"/>
      <c r="E92" s="24"/>
      <c r="F92" s="24"/>
      <c r="G92" s="30"/>
      <c r="H92" s="33"/>
      <c r="I92" s="24"/>
      <c r="J92" s="33"/>
      <c r="K92" s="24"/>
      <c r="L92" s="33"/>
      <c r="M92" s="35"/>
      <c r="N92" s="24"/>
    </row>
    <row r="93" spans="1:14" hidden="1">
      <c r="A93" s="24"/>
      <c r="B93" s="24"/>
      <c r="C93" s="30"/>
      <c r="D93" s="33"/>
      <c r="E93" s="24"/>
      <c r="F93" s="24"/>
      <c r="G93" s="30"/>
      <c r="H93" s="33"/>
      <c r="I93" s="24"/>
      <c r="J93" s="33"/>
      <c r="K93" s="24"/>
      <c r="L93" s="33"/>
      <c r="M93" s="35"/>
      <c r="N93" s="24"/>
    </row>
    <row r="94" spans="1:14" hidden="1">
      <c r="A94" s="24"/>
      <c r="B94" s="24"/>
      <c r="C94" s="30"/>
      <c r="D94" s="33"/>
      <c r="E94" s="24"/>
      <c r="F94" s="24"/>
      <c r="G94" s="30"/>
      <c r="H94" s="33"/>
      <c r="I94" s="24"/>
      <c r="J94" s="33"/>
      <c r="K94" s="24"/>
      <c r="L94" s="33"/>
      <c r="M94" s="35"/>
      <c r="N94" s="24"/>
    </row>
    <row r="95" spans="1:14" hidden="1">
      <c r="A95" s="24"/>
      <c r="B95" s="24"/>
      <c r="C95" s="30"/>
      <c r="D95" s="33"/>
      <c r="E95" s="24"/>
      <c r="F95" s="24"/>
      <c r="G95" s="30"/>
      <c r="H95" s="33"/>
      <c r="I95" s="24"/>
      <c r="J95" s="33"/>
      <c r="K95" s="24"/>
      <c r="L95" s="33"/>
      <c r="M95" s="35"/>
      <c r="N95" s="24"/>
    </row>
    <row r="96" spans="1:14" hidden="1">
      <c r="A96" s="24"/>
      <c r="B96" s="24"/>
      <c r="C96" s="30"/>
      <c r="D96" s="33"/>
      <c r="E96" s="24"/>
      <c r="F96" s="24"/>
      <c r="G96" s="30"/>
      <c r="H96" s="33"/>
      <c r="I96" s="24"/>
      <c r="J96" s="33"/>
      <c r="K96" s="24"/>
      <c r="L96" s="33"/>
      <c r="M96" s="35"/>
      <c r="N96" s="24"/>
    </row>
    <row r="97" spans="1:14" hidden="1">
      <c r="A97" s="24"/>
      <c r="B97" s="24"/>
      <c r="C97" s="30"/>
      <c r="D97" s="33"/>
      <c r="E97" s="24"/>
      <c r="F97" s="24"/>
      <c r="G97" s="30"/>
      <c r="H97" s="33"/>
      <c r="I97" s="24"/>
      <c r="J97" s="33"/>
      <c r="K97" s="24"/>
      <c r="L97" s="33"/>
      <c r="M97" s="35"/>
      <c r="N97" s="24"/>
    </row>
    <row r="98" spans="1:14" hidden="1">
      <c r="A98" s="24"/>
      <c r="B98" s="24"/>
      <c r="C98" s="30"/>
      <c r="D98" s="33"/>
      <c r="E98" s="24"/>
      <c r="F98" s="24"/>
      <c r="G98" s="30"/>
      <c r="H98" s="33"/>
      <c r="I98" s="24"/>
      <c r="J98" s="33"/>
      <c r="K98" s="24"/>
      <c r="L98" s="33"/>
      <c r="M98" s="35"/>
      <c r="N98" s="24"/>
    </row>
    <row r="99" spans="1:14" hidden="1">
      <c r="A99" s="24"/>
      <c r="B99" s="24"/>
      <c r="C99" s="30"/>
      <c r="D99" s="33"/>
      <c r="E99" s="24"/>
      <c r="F99" s="24"/>
      <c r="G99" s="30"/>
      <c r="H99" s="33"/>
      <c r="I99" s="24"/>
      <c r="J99" s="33"/>
      <c r="K99" s="24"/>
      <c r="L99" s="33"/>
      <c r="M99" s="35"/>
      <c r="N99" s="24"/>
    </row>
    <row r="100" spans="1:14" hidden="1">
      <c r="A100" s="24"/>
      <c r="B100" s="24"/>
      <c r="C100" s="30"/>
      <c r="D100" s="33"/>
      <c r="E100" s="24"/>
      <c r="F100" s="24"/>
      <c r="G100" s="30"/>
      <c r="H100" s="33"/>
      <c r="I100" s="24"/>
      <c r="J100" s="33"/>
      <c r="K100" s="24"/>
      <c r="L100" s="33"/>
      <c r="M100" s="35"/>
      <c r="N100" s="24"/>
    </row>
    <row r="101" spans="1:14" hidden="1">
      <c r="A101" s="24"/>
      <c r="B101" s="24"/>
      <c r="C101" s="30"/>
      <c r="D101" s="33"/>
      <c r="E101" s="24"/>
      <c r="F101" s="24"/>
      <c r="G101" s="30"/>
      <c r="H101" s="33"/>
      <c r="I101" s="24"/>
      <c r="J101" s="33"/>
      <c r="K101" s="24"/>
      <c r="L101" s="33"/>
      <c r="M101" s="35"/>
      <c r="N101" s="24"/>
    </row>
    <row r="102" spans="1:14" hidden="1">
      <c r="A102" s="24"/>
      <c r="B102" s="24"/>
      <c r="C102" s="30"/>
      <c r="D102" s="33"/>
      <c r="E102" s="24"/>
      <c r="F102" s="24"/>
      <c r="G102" s="30"/>
      <c r="H102" s="33"/>
      <c r="I102" s="24"/>
      <c r="J102" s="33"/>
      <c r="K102" s="24"/>
      <c r="L102" s="33"/>
      <c r="M102" s="35"/>
      <c r="N102" s="24"/>
    </row>
    <row r="103" spans="1:14" hidden="1">
      <c r="A103" s="24"/>
      <c r="B103" s="24"/>
      <c r="C103" s="30"/>
      <c r="D103" s="33"/>
      <c r="E103" s="24"/>
      <c r="F103" s="24"/>
      <c r="G103" s="30"/>
      <c r="H103" s="33"/>
      <c r="I103" s="24"/>
      <c r="J103" s="33"/>
      <c r="K103" s="24"/>
      <c r="L103" s="33"/>
      <c r="M103" s="35"/>
      <c r="N103" s="24"/>
    </row>
    <row r="104" spans="1:14" hidden="1">
      <c r="A104" s="24"/>
      <c r="B104" s="24"/>
      <c r="C104" s="30"/>
      <c r="D104" s="33"/>
      <c r="E104" s="24"/>
      <c r="F104" s="24"/>
      <c r="G104" s="30"/>
      <c r="H104" s="33"/>
      <c r="I104" s="24"/>
      <c r="J104" s="33"/>
      <c r="K104" s="24"/>
      <c r="L104" s="33"/>
      <c r="M104" s="35"/>
      <c r="N104" s="24"/>
    </row>
    <row r="105" spans="1:14" hidden="1">
      <c r="A105" s="24"/>
      <c r="B105" s="24"/>
      <c r="C105" s="30"/>
      <c r="D105" s="33"/>
      <c r="E105" s="24"/>
      <c r="F105" s="24"/>
      <c r="G105" s="30"/>
      <c r="H105" s="33"/>
      <c r="I105" s="24"/>
      <c r="J105" s="33"/>
      <c r="K105" s="24"/>
      <c r="L105" s="33"/>
      <c r="M105" s="35"/>
      <c r="N105" s="24"/>
    </row>
    <row r="106" spans="1:14" hidden="1">
      <c r="A106" s="24"/>
      <c r="B106" s="24"/>
      <c r="C106" s="30"/>
      <c r="D106" s="33"/>
      <c r="E106" s="24"/>
      <c r="F106" s="24"/>
      <c r="G106" s="30"/>
      <c r="H106" s="33"/>
      <c r="I106" s="24"/>
      <c r="J106" s="33"/>
      <c r="K106" s="24"/>
      <c r="L106" s="33"/>
      <c r="M106" s="35"/>
      <c r="N106" s="24"/>
    </row>
    <row r="107" spans="1:14" hidden="1">
      <c r="A107" s="24"/>
      <c r="B107" s="24"/>
      <c r="C107" s="30"/>
      <c r="D107" s="33"/>
      <c r="E107" s="24"/>
      <c r="F107" s="24"/>
      <c r="G107" s="30"/>
      <c r="H107" s="33"/>
      <c r="I107" s="24"/>
      <c r="J107" s="33"/>
      <c r="K107" s="24"/>
      <c r="L107" s="33"/>
      <c r="M107" s="35"/>
      <c r="N107" s="24"/>
    </row>
    <row r="108" spans="1:14" hidden="1">
      <c r="A108" s="24"/>
      <c r="B108" s="24"/>
      <c r="C108" s="30"/>
      <c r="D108" s="33"/>
      <c r="E108" s="24"/>
      <c r="F108" s="24"/>
      <c r="G108" s="30"/>
      <c r="H108" s="33"/>
      <c r="I108" s="24"/>
      <c r="J108" s="33"/>
      <c r="K108" s="24"/>
      <c r="L108" s="33"/>
      <c r="M108" s="35"/>
      <c r="N108" s="24"/>
    </row>
    <row r="109" spans="1:14" hidden="1">
      <c r="A109" s="24"/>
      <c r="B109" s="24"/>
      <c r="C109" s="30"/>
      <c r="D109" s="33"/>
      <c r="E109" s="24"/>
      <c r="F109" s="24"/>
      <c r="G109" s="30"/>
      <c r="H109" s="33"/>
      <c r="I109" s="24"/>
      <c r="J109" s="33"/>
      <c r="K109" s="24"/>
      <c r="L109" s="33"/>
      <c r="M109" s="35"/>
      <c r="N109" s="24"/>
    </row>
    <row r="110" spans="1:14" hidden="1">
      <c r="A110" s="24"/>
      <c r="B110" s="24"/>
      <c r="C110" s="30"/>
      <c r="D110" s="37"/>
      <c r="E110" s="24"/>
      <c r="F110" s="24"/>
      <c r="G110" s="30"/>
      <c r="H110" s="33"/>
      <c r="I110" s="24"/>
      <c r="J110" s="33"/>
      <c r="K110" s="24"/>
      <c r="L110" s="33"/>
      <c r="M110" s="35"/>
      <c r="N110" s="24"/>
    </row>
    <row r="111" spans="1:14" hidden="1">
      <c r="A111" s="24"/>
      <c r="B111" s="24"/>
      <c r="C111" s="30"/>
      <c r="D111" s="37"/>
      <c r="E111" s="24"/>
      <c r="F111" s="24"/>
      <c r="G111" s="30"/>
      <c r="H111" s="33"/>
      <c r="I111" s="24"/>
      <c r="J111" s="33"/>
      <c r="K111" s="24"/>
      <c r="L111" s="33"/>
      <c r="M111" s="35"/>
      <c r="N111" s="24"/>
    </row>
    <row r="112" spans="1:14" hidden="1">
      <c r="A112" s="24"/>
      <c r="B112" s="24"/>
      <c r="C112" s="30"/>
      <c r="D112" s="37"/>
      <c r="E112" s="24"/>
      <c r="F112" s="24"/>
      <c r="G112" s="30"/>
      <c r="H112" s="33"/>
      <c r="I112" s="24"/>
      <c r="J112" s="33"/>
      <c r="K112" s="24"/>
      <c r="L112" s="33"/>
      <c r="M112" s="35"/>
      <c r="N112" s="24"/>
    </row>
    <row r="113" spans="1:17" hidden="1">
      <c r="A113" s="24"/>
      <c r="B113" s="24"/>
      <c r="C113" s="30"/>
      <c r="D113" s="37"/>
      <c r="E113" s="24"/>
      <c r="F113" s="24"/>
      <c r="G113" s="30"/>
      <c r="H113" s="33"/>
      <c r="I113" s="24"/>
      <c r="J113" s="33"/>
      <c r="K113" s="24"/>
      <c r="L113" s="33"/>
      <c r="M113" s="35"/>
      <c r="N113" s="24"/>
    </row>
    <row r="114" spans="1:17" hidden="1">
      <c r="A114" s="24"/>
      <c r="B114" s="24"/>
      <c r="C114" s="30"/>
      <c r="D114" s="37"/>
      <c r="E114" s="24"/>
      <c r="F114" s="24"/>
      <c r="G114" s="30"/>
      <c r="H114" s="33"/>
      <c r="I114" s="24"/>
      <c r="J114" s="33"/>
      <c r="K114" s="24"/>
      <c r="L114" s="33"/>
      <c r="M114" s="35"/>
      <c r="N114" s="24"/>
    </row>
    <row r="115" spans="1:17" hidden="1">
      <c r="A115" s="24"/>
      <c r="B115" s="24"/>
      <c r="C115" s="30"/>
      <c r="D115" s="37"/>
      <c r="E115" s="24"/>
      <c r="F115" s="24"/>
      <c r="G115" s="30"/>
      <c r="H115" s="33"/>
      <c r="I115" s="24"/>
      <c r="J115" s="33"/>
      <c r="K115" s="24"/>
      <c r="L115" s="33"/>
      <c r="M115" s="24"/>
      <c r="N115" s="24"/>
    </row>
    <row r="116" spans="1:17" hidden="1">
      <c r="A116" s="24"/>
      <c r="B116" s="24"/>
      <c r="C116" s="30"/>
      <c r="D116" s="37"/>
      <c r="E116" s="24"/>
      <c r="F116" s="24"/>
      <c r="G116" s="30"/>
      <c r="H116" s="33"/>
      <c r="I116" s="24"/>
      <c r="J116" s="33"/>
      <c r="K116" s="24"/>
      <c r="L116" s="33"/>
      <c r="M116" s="24"/>
      <c r="N116" s="24"/>
    </row>
    <row r="117" spans="1:17" hidden="1">
      <c r="A117" s="24"/>
      <c r="B117" s="24"/>
      <c r="C117" s="30"/>
      <c r="D117" s="37"/>
      <c r="E117" s="24"/>
      <c r="F117" s="24"/>
      <c r="G117" s="30"/>
      <c r="H117" s="33"/>
      <c r="I117" s="24"/>
      <c r="J117" s="33"/>
      <c r="K117" s="24"/>
      <c r="L117" s="33"/>
      <c r="M117" s="24"/>
      <c r="N117" s="24"/>
    </row>
    <row r="118" spans="1:17" hidden="1">
      <c r="A118" s="24"/>
      <c r="B118" s="24"/>
      <c r="C118" s="30"/>
      <c r="D118" s="37"/>
      <c r="E118" s="24"/>
      <c r="F118" s="24"/>
      <c r="G118" s="30"/>
      <c r="H118" s="33"/>
      <c r="I118" s="24"/>
      <c r="J118" s="33"/>
      <c r="K118" s="24"/>
      <c r="L118" s="33"/>
      <c r="M118" s="24"/>
      <c r="N118" s="24"/>
    </row>
    <row r="119" spans="1:17" hidden="1">
      <c r="A119" s="24"/>
      <c r="B119" s="24"/>
      <c r="C119" s="30"/>
      <c r="D119" s="37"/>
      <c r="E119" s="24"/>
      <c r="F119" s="24"/>
      <c r="G119" s="30"/>
      <c r="H119" s="33"/>
      <c r="I119" s="24"/>
      <c r="J119" s="33"/>
      <c r="K119" s="24"/>
      <c r="L119" s="33"/>
      <c r="M119" s="24"/>
      <c r="N119" s="24"/>
    </row>
    <row r="120" spans="1:17" hidden="1">
      <c r="A120" s="24"/>
      <c r="B120" s="24"/>
      <c r="C120" s="30"/>
      <c r="D120" s="37"/>
      <c r="E120" s="24"/>
      <c r="F120" s="24"/>
      <c r="G120" s="30"/>
      <c r="H120" s="33"/>
      <c r="I120" s="24"/>
      <c r="J120" s="33"/>
      <c r="K120" s="24"/>
      <c r="L120" s="33"/>
      <c r="M120" s="24"/>
      <c r="N120" s="24"/>
    </row>
    <row r="121" spans="1:17" hidden="1">
      <c r="A121" s="24"/>
      <c r="B121" s="24"/>
      <c r="C121" s="30"/>
      <c r="D121" s="37"/>
      <c r="E121" s="24"/>
      <c r="F121" s="24"/>
      <c r="G121" s="30"/>
      <c r="H121" s="33"/>
      <c r="I121" s="24"/>
      <c r="J121" s="33"/>
      <c r="K121" s="24"/>
      <c r="L121" s="33"/>
      <c r="M121" s="24"/>
      <c r="N121" s="24"/>
    </row>
    <row r="122" spans="1:17" hidden="1">
      <c r="A122" s="24"/>
      <c r="B122" s="24"/>
      <c r="C122" s="30"/>
      <c r="D122" s="37"/>
      <c r="E122" s="24"/>
      <c r="F122" s="24"/>
      <c r="G122" s="30"/>
      <c r="H122" s="33"/>
      <c r="I122" s="24"/>
      <c r="J122" s="33"/>
      <c r="K122" s="24"/>
      <c r="L122" s="33"/>
      <c r="M122" s="24"/>
      <c r="N122" s="24"/>
    </row>
    <row r="123" spans="1:17" hidden="1">
      <c r="A123" s="24"/>
      <c r="B123" s="24"/>
      <c r="C123" s="30"/>
      <c r="D123" s="37"/>
      <c r="E123" s="24"/>
      <c r="F123" s="24"/>
      <c r="G123" s="30"/>
      <c r="H123" s="33"/>
      <c r="I123" s="24"/>
      <c r="J123" s="33"/>
      <c r="K123" s="24"/>
      <c r="L123" s="33"/>
      <c r="M123" s="24"/>
      <c r="N123" s="24"/>
    </row>
    <row r="124" spans="1:17" hidden="1">
      <c r="A124" s="24"/>
      <c r="B124" s="24"/>
      <c r="C124" s="30"/>
      <c r="D124" s="37"/>
      <c r="E124" s="24"/>
      <c r="F124" s="24"/>
      <c r="G124" s="30"/>
      <c r="H124" s="33"/>
      <c r="I124" s="24"/>
      <c r="J124" s="33"/>
      <c r="K124" s="24"/>
      <c r="L124" s="33"/>
      <c r="M124" s="24"/>
      <c r="N124" s="24"/>
    </row>
    <row r="125" spans="1:17" hidden="1">
      <c r="C125" s="191"/>
      <c r="D125" s="191"/>
      <c r="E125" s="191"/>
      <c r="F125" s="191"/>
      <c r="G125" s="191"/>
      <c r="H125" s="191"/>
      <c r="I125" s="191"/>
      <c r="J125" s="191"/>
      <c r="K125" s="191"/>
      <c r="L125" s="191"/>
      <c r="M125" s="191"/>
      <c r="N125" s="191"/>
      <c r="O125" s="191"/>
      <c r="P125" s="191"/>
      <c r="Q125" s="191"/>
    </row>
    <row r="126" spans="1:17" ht="15.75" hidden="1">
      <c r="C126" s="190"/>
      <c r="D126" s="190"/>
      <c r="E126" s="190"/>
      <c r="F126" s="190"/>
      <c r="G126" s="190"/>
      <c r="H126" s="190"/>
      <c r="I126" s="190"/>
      <c r="J126" s="190"/>
      <c r="K126" s="190"/>
      <c r="L126" s="190"/>
      <c r="M126" s="190"/>
      <c r="N126" s="190"/>
      <c r="O126" s="190"/>
      <c r="P126" s="190"/>
      <c r="Q126" s="190"/>
    </row>
    <row r="127" spans="1:17" hidden="1"/>
    <row r="128" spans="1:17" hidden="1"/>
    <row r="170" spans="4:5" ht="15.75" thickBot="1"/>
    <row r="171" spans="4:5">
      <c r="D171" s="34"/>
      <c r="E171" s="22"/>
    </row>
    <row r="172" spans="4:5">
      <c r="D172" s="17"/>
      <c r="E172" s="16"/>
    </row>
    <row r="173" spans="4:5">
      <c r="D173" s="17"/>
      <c r="E173" s="16"/>
    </row>
    <row r="174" spans="4:5">
      <c r="D174" s="17"/>
      <c r="E174" s="16"/>
    </row>
    <row r="175" spans="4:5">
      <c r="D175" s="17"/>
      <c r="E175" s="16"/>
    </row>
    <row r="176" spans="4:5">
      <c r="D176" s="17"/>
      <c r="E176" s="16"/>
    </row>
    <row r="177" spans="4:5">
      <c r="D177" s="17"/>
      <c r="E177" s="16"/>
    </row>
    <row r="178" spans="4:5">
      <c r="D178" s="17"/>
      <c r="E178" s="16"/>
    </row>
    <row r="179" spans="4:5">
      <c r="D179" s="17"/>
      <c r="E179" s="16"/>
    </row>
    <row r="180" spans="4:5">
      <c r="D180" s="17"/>
      <c r="E180" s="16"/>
    </row>
    <row r="181" spans="4:5">
      <c r="D181" s="17"/>
      <c r="E181" s="16"/>
    </row>
    <row r="182" spans="4:5">
      <c r="D182" s="17"/>
      <c r="E182" s="16"/>
    </row>
    <row r="183" spans="4:5">
      <c r="D183" s="17"/>
      <c r="E183" s="16"/>
    </row>
    <row r="184" spans="4:5">
      <c r="D184" s="17"/>
      <c r="E184" s="16"/>
    </row>
    <row r="185" spans="4:5">
      <c r="D185" s="17"/>
      <c r="E185" s="16"/>
    </row>
    <row r="186" spans="4:5">
      <c r="D186" s="17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7"/>
      <c r="E190" s="16"/>
    </row>
    <row r="191" spans="4:5">
      <c r="D191" s="17"/>
      <c r="E191" s="16"/>
    </row>
    <row r="192" spans="4:5">
      <c r="D192" s="17"/>
      <c r="E192" s="16"/>
    </row>
    <row r="193" spans="4:5">
      <c r="D193" s="17"/>
      <c r="E193" s="16"/>
    </row>
    <row r="194" spans="4:5">
      <c r="D194" s="17"/>
      <c r="E194" s="16"/>
    </row>
    <row r="195" spans="4:5">
      <c r="D195" s="17"/>
      <c r="E195" s="16"/>
    </row>
    <row r="196" spans="4:5">
      <c r="D196" s="17"/>
      <c r="E196" s="16"/>
    </row>
    <row r="197" spans="4:5">
      <c r="D197" s="17"/>
      <c r="E197" s="16"/>
    </row>
    <row r="198" spans="4:5">
      <c r="D198" s="17"/>
      <c r="E198" s="16"/>
    </row>
    <row r="199" spans="4:5">
      <c r="D199" s="17"/>
      <c r="E199" s="16"/>
    </row>
    <row r="200" spans="4:5">
      <c r="D200" s="17"/>
      <c r="E200" s="16"/>
    </row>
    <row r="201" spans="4:5">
      <c r="D201" s="17"/>
      <c r="E201" s="16"/>
    </row>
    <row r="202" spans="4:5">
      <c r="D202" s="17"/>
      <c r="E202" s="16"/>
    </row>
    <row r="203" spans="4:5">
      <c r="D203" s="17"/>
      <c r="E203" s="16"/>
    </row>
    <row r="204" spans="4:5">
      <c r="D204" s="17"/>
      <c r="E204" s="16"/>
    </row>
    <row r="205" spans="4:5">
      <c r="D205" s="17"/>
      <c r="E205" s="16"/>
    </row>
    <row r="206" spans="4:5">
      <c r="D206" s="17"/>
      <c r="E206" s="16"/>
    </row>
    <row r="207" spans="4:5">
      <c r="D207" s="17"/>
      <c r="E207" s="16"/>
    </row>
    <row r="208" spans="4:5">
      <c r="D208" s="17"/>
      <c r="E208" s="16"/>
    </row>
    <row r="209" spans="4:5">
      <c r="D209" s="17"/>
      <c r="E209" s="16"/>
    </row>
    <row r="210" spans="4:5">
      <c r="D210" s="17"/>
      <c r="E210" s="16"/>
    </row>
  </sheetData>
  <mergeCells count="43">
    <mergeCell ref="B8:B12"/>
    <mergeCell ref="A8:A12"/>
    <mergeCell ref="A2:A6"/>
    <mergeCell ref="F2:G4"/>
    <mergeCell ref="B2:B6"/>
    <mergeCell ref="M4:M6"/>
    <mergeCell ref="C126:Q126"/>
    <mergeCell ref="C125:Q125"/>
    <mergeCell ref="C8:C12"/>
    <mergeCell ref="H4:H6"/>
    <mergeCell ref="I4:I6"/>
    <mergeCell ref="A36:C36"/>
    <mergeCell ref="E2:E6"/>
    <mergeCell ref="D2:D6"/>
    <mergeCell ref="H2:I3"/>
    <mergeCell ref="A30:A33"/>
    <mergeCell ref="B30:B33"/>
    <mergeCell ref="A13:A26"/>
    <mergeCell ref="B13:B26"/>
    <mergeCell ref="C13:C26"/>
    <mergeCell ref="C30:C33"/>
    <mergeCell ref="A57:B57"/>
    <mergeCell ref="H1:N1"/>
    <mergeCell ref="L2:L3"/>
    <mergeCell ref="N4:N6"/>
    <mergeCell ref="L4:L6"/>
    <mergeCell ref="F5:F6"/>
    <mergeCell ref="G5:G6"/>
    <mergeCell ref="J2:K3"/>
    <mergeCell ref="K4:K6"/>
    <mergeCell ref="J4:J6"/>
    <mergeCell ref="A1:B1"/>
    <mergeCell ref="C1:C6"/>
    <mergeCell ref="D1:G1"/>
    <mergeCell ref="L30:L33"/>
    <mergeCell ref="H8:H12"/>
    <mergeCell ref="H13:H26"/>
    <mergeCell ref="H30:H33"/>
    <mergeCell ref="J8:J12"/>
    <mergeCell ref="J13:J26"/>
    <mergeCell ref="J30:J33"/>
    <mergeCell ref="L8:L12"/>
    <mergeCell ref="L13:L26"/>
  </mergeCells>
  <pageMargins left="0.7" right="0.7" top="0.75" bottom="0.75" header="0.3" footer="0.3"/>
  <pageSetup paperSize="9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6"/>
  <sheetViews>
    <sheetView workbookViewId="0">
      <selection activeCell="A16" sqref="A16"/>
    </sheetView>
  </sheetViews>
  <sheetFormatPr defaultRowHeight="15"/>
  <cols>
    <col min="1" max="1" width="78.5703125" customWidth="1"/>
  </cols>
  <sheetData>
    <row r="1" spans="1:1">
      <c r="A1" s="56" t="s">
        <v>0</v>
      </c>
    </row>
    <row r="2" spans="1:1">
      <c r="A2" s="56" t="s">
        <v>1</v>
      </c>
    </row>
    <row r="3" spans="1:1" ht="29.25">
      <c r="A3" s="56" t="s">
        <v>92</v>
      </c>
    </row>
    <row r="4" spans="1:1">
      <c r="A4" s="56" t="s">
        <v>192</v>
      </c>
    </row>
    <row r="5" spans="1:1">
      <c r="A5" s="57"/>
    </row>
    <row r="6" spans="1:1" ht="15.75">
      <c r="A6" s="58" t="s">
        <v>244</v>
      </c>
    </row>
    <row r="7" spans="1:1" ht="15.75">
      <c r="A7" s="58" t="s">
        <v>193</v>
      </c>
    </row>
    <row r="8" spans="1:1" ht="15.75">
      <c r="A8" s="58" t="s">
        <v>3</v>
      </c>
    </row>
    <row r="9" spans="1:1">
      <c r="A9" s="59" t="s">
        <v>242</v>
      </c>
    </row>
    <row r="10" spans="1:1">
      <c r="A10" s="59" t="s">
        <v>4</v>
      </c>
    </row>
    <row r="11" spans="1:1">
      <c r="A11" s="59" t="s">
        <v>243</v>
      </c>
    </row>
    <row r="12" spans="1:1">
      <c r="A12" s="59" t="s">
        <v>169</v>
      </c>
    </row>
    <row r="13" spans="1:1">
      <c r="A13" s="59" t="s">
        <v>170</v>
      </c>
    </row>
    <row r="14" spans="1:1">
      <c r="A14" s="60"/>
    </row>
    <row r="15" spans="1:1">
      <c r="A15" s="59" t="s">
        <v>245</v>
      </c>
    </row>
    <row r="16" spans="1:1" ht="15.75">
      <c r="A16" s="61" t="s">
        <v>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W124"/>
  <sheetViews>
    <sheetView topLeftCell="A61" workbookViewId="0">
      <selection activeCell="B4" sqref="B4:C6"/>
    </sheetView>
  </sheetViews>
  <sheetFormatPr defaultRowHeight="15"/>
  <cols>
    <col min="5" max="5" width="17.85546875" style="113" customWidth="1"/>
    <col min="6" max="6" width="9.140625" style="114"/>
    <col min="7" max="7" width="11.5703125" bestFit="1" customWidth="1"/>
    <col min="9" max="9" width="14.42578125" customWidth="1"/>
    <col min="10" max="10" width="10.140625" customWidth="1"/>
    <col min="12" max="12" width="11.5703125" customWidth="1"/>
    <col min="13" max="13" width="10.7109375" customWidth="1"/>
    <col min="15" max="15" width="11.5703125" bestFit="1" customWidth="1"/>
    <col min="16" max="16" width="9.140625" customWidth="1"/>
    <col min="17" max="17" width="7.5703125" hidden="1" customWidth="1"/>
    <col min="18" max="19" width="8.140625" hidden="1" customWidth="1"/>
    <col min="23" max="23" width="16.42578125" customWidth="1"/>
  </cols>
  <sheetData>
    <row r="1" spans="1:22">
      <c r="A1" s="257" t="s">
        <v>93</v>
      </c>
      <c r="B1" s="258"/>
    </row>
    <row r="2" spans="1:22" ht="16.5" thickBot="1">
      <c r="A2" s="4" t="s">
        <v>94</v>
      </c>
    </row>
    <row r="3" spans="1:22" ht="15.75" thickBot="1">
      <c r="A3" s="254" t="s">
        <v>6</v>
      </c>
      <c r="B3" s="255"/>
      <c r="C3" s="256"/>
      <c r="D3" s="259" t="s">
        <v>95</v>
      </c>
      <c r="E3" s="240" t="s">
        <v>96</v>
      </c>
      <c r="F3" s="241"/>
      <c r="G3" s="254" t="s">
        <v>8</v>
      </c>
      <c r="H3" s="255"/>
      <c r="I3" s="255"/>
      <c r="J3" s="255"/>
      <c r="K3" s="255"/>
      <c r="L3" s="255"/>
      <c r="M3" s="255"/>
      <c r="N3" s="255"/>
      <c r="O3" s="255"/>
      <c r="P3" s="268"/>
      <c r="Q3" s="24" t="s">
        <v>206</v>
      </c>
      <c r="R3" s="24" t="s">
        <v>207</v>
      </c>
      <c r="S3" s="24" t="s">
        <v>208</v>
      </c>
      <c r="T3" s="172" t="s">
        <v>209</v>
      </c>
      <c r="U3" s="172"/>
      <c r="V3" s="172"/>
    </row>
    <row r="4" spans="1:22" ht="15.75" thickBot="1">
      <c r="A4" s="248" t="s">
        <v>9</v>
      </c>
      <c r="B4" s="250" t="s">
        <v>97</v>
      </c>
      <c r="C4" s="251"/>
      <c r="D4" s="260"/>
      <c r="E4" s="262"/>
      <c r="F4" s="263"/>
      <c r="G4" s="254" t="s">
        <v>11</v>
      </c>
      <c r="H4" s="255"/>
      <c r="I4" s="256"/>
      <c r="J4" s="254" t="s">
        <v>98</v>
      </c>
      <c r="K4" s="255"/>
      <c r="L4" s="256"/>
      <c r="M4" s="254" t="s">
        <v>99</v>
      </c>
      <c r="N4" s="255"/>
      <c r="O4" s="255"/>
      <c r="P4" s="52" t="s">
        <v>100</v>
      </c>
      <c r="Q4" s="24"/>
      <c r="R4" s="24"/>
      <c r="S4" s="24"/>
      <c r="T4" s="24" t="s">
        <v>11</v>
      </c>
      <c r="U4" s="24" t="s">
        <v>98</v>
      </c>
      <c r="V4" s="24" t="s">
        <v>17</v>
      </c>
    </row>
    <row r="5" spans="1:22" ht="92.25" thickBot="1">
      <c r="A5" s="249"/>
      <c r="B5" s="252"/>
      <c r="C5" s="253"/>
      <c r="D5" s="261"/>
      <c r="E5" s="110" t="s">
        <v>101</v>
      </c>
      <c r="F5" s="111" t="s">
        <v>24</v>
      </c>
      <c r="G5" s="62" t="s">
        <v>102</v>
      </c>
      <c r="H5" s="62" t="s">
        <v>103</v>
      </c>
      <c r="I5" s="62" t="s">
        <v>104</v>
      </c>
      <c r="J5" s="62" t="s">
        <v>105</v>
      </c>
      <c r="K5" s="62" t="s">
        <v>106</v>
      </c>
      <c r="L5" s="62" t="s">
        <v>104</v>
      </c>
      <c r="M5" s="62" t="s">
        <v>105</v>
      </c>
      <c r="N5" s="62" t="s">
        <v>107</v>
      </c>
      <c r="O5" s="100" t="s">
        <v>104</v>
      </c>
      <c r="P5" s="101" t="s">
        <v>108</v>
      </c>
      <c r="Q5" s="24"/>
      <c r="R5" s="24"/>
      <c r="S5" s="24"/>
      <c r="T5" s="102" t="s">
        <v>105</v>
      </c>
      <c r="U5" s="102" t="s">
        <v>105</v>
      </c>
      <c r="V5" s="102" t="s">
        <v>105</v>
      </c>
    </row>
    <row r="6" spans="1:22">
      <c r="A6" s="63">
        <v>1</v>
      </c>
      <c r="B6" s="240">
        <v>2</v>
      </c>
      <c r="C6" s="241"/>
      <c r="D6" s="55">
        <v>3</v>
      </c>
      <c r="E6" s="55">
        <v>4</v>
      </c>
      <c r="F6" s="55">
        <v>5</v>
      </c>
      <c r="G6" s="55">
        <v>6</v>
      </c>
      <c r="H6" s="55">
        <v>7</v>
      </c>
      <c r="I6" s="55">
        <v>8</v>
      </c>
      <c r="J6" s="55">
        <v>9</v>
      </c>
      <c r="K6" s="55">
        <v>10</v>
      </c>
      <c r="L6" s="55">
        <v>11</v>
      </c>
      <c r="M6" s="55">
        <v>12</v>
      </c>
      <c r="N6" s="55">
        <v>13</v>
      </c>
      <c r="O6" s="98">
        <v>14</v>
      </c>
      <c r="P6" s="52">
        <v>15</v>
      </c>
      <c r="Q6" s="24"/>
      <c r="R6" s="24"/>
      <c r="S6" s="24"/>
      <c r="T6" s="24"/>
      <c r="U6" s="24"/>
      <c r="V6" s="24"/>
    </row>
    <row r="7" spans="1:22" ht="60">
      <c r="A7" s="265">
        <v>1</v>
      </c>
      <c r="B7" s="219" t="s">
        <v>25</v>
      </c>
      <c r="C7" s="242"/>
      <c r="D7" s="219"/>
      <c r="E7" s="115" t="s">
        <v>171</v>
      </c>
      <c r="F7" s="116" t="s">
        <v>172</v>
      </c>
      <c r="G7" s="52">
        <v>5.5E-2</v>
      </c>
      <c r="H7" s="52">
        <f>'ПОД 3 таблица 4 квартал 1'!F5</f>
        <v>33</v>
      </c>
      <c r="I7" s="52">
        <f>G7*H7*3600/1000000</f>
        <v>6.5339999999999999E-3</v>
      </c>
      <c r="J7" s="52">
        <f>G7</f>
        <v>5.5E-2</v>
      </c>
      <c r="K7" s="52">
        <f>'ПОД 3 таблица 4 квартал 1'!G5</f>
        <v>10</v>
      </c>
      <c r="L7" s="52">
        <f>J7*K7*3600/1000000</f>
        <v>1.9800000000000004E-3</v>
      </c>
      <c r="M7" s="52">
        <f>J7</f>
        <v>5.5E-2</v>
      </c>
      <c r="N7" s="52">
        <f>'ПОД 3 таблица 4 квартал 1'!H5</f>
        <v>33</v>
      </c>
      <c r="O7" s="54">
        <f>M7*N7*3600/1000000</f>
        <v>6.5339999999999999E-3</v>
      </c>
      <c r="P7" s="52">
        <f>I7+L7+O7</f>
        <v>1.5048000000000001E-2</v>
      </c>
      <c r="Q7" s="24"/>
      <c r="R7" s="24"/>
      <c r="S7" s="24"/>
      <c r="T7" s="24"/>
      <c r="U7" s="24"/>
      <c r="V7" s="24"/>
    </row>
    <row r="8" spans="1:22" ht="63" customHeight="1" thickBot="1">
      <c r="A8" s="266"/>
      <c r="B8" s="221"/>
      <c r="C8" s="243"/>
      <c r="D8" s="221"/>
      <c r="E8" s="115" t="s">
        <v>83</v>
      </c>
      <c r="F8" s="117" t="s">
        <v>53</v>
      </c>
      <c r="G8" s="52">
        <v>1E-3</v>
      </c>
      <c r="H8" s="52">
        <f>H7</f>
        <v>33</v>
      </c>
      <c r="I8" s="52">
        <f t="shared" ref="I8:I65" si="0">G8*H8*3600/1000000</f>
        <v>1.1880000000000001E-4</v>
      </c>
      <c r="J8" s="52">
        <f t="shared" ref="J8:J65" si="1">G8</f>
        <v>1E-3</v>
      </c>
      <c r="K8" s="52">
        <f>K7</f>
        <v>10</v>
      </c>
      <c r="L8" s="52">
        <f t="shared" ref="L8:L65" si="2">J8*K8*3600/1000000</f>
        <v>3.6000000000000001E-5</v>
      </c>
      <c r="M8" s="52">
        <f t="shared" ref="M8:M65" si="3">J8</f>
        <v>1E-3</v>
      </c>
      <c r="N8" s="52">
        <f>N7</f>
        <v>33</v>
      </c>
      <c r="O8" s="54">
        <f t="shared" ref="O8:O65" si="4">M8*N8*3600/1000000</f>
        <v>1.1880000000000001E-4</v>
      </c>
      <c r="P8" s="52">
        <f t="shared" ref="P8:P65" si="5">I8+L8+O8</f>
        <v>2.7360000000000004E-4</v>
      </c>
      <c r="Q8" s="24"/>
      <c r="R8" s="24"/>
      <c r="S8" s="24"/>
      <c r="T8" s="24"/>
      <c r="U8" s="24"/>
      <c r="V8" s="24"/>
    </row>
    <row r="9" spans="1:22" ht="30.75" thickBot="1">
      <c r="A9" s="266"/>
      <c r="B9" s="221"/>
      <c r="C9" s="243"/>
      <c r="D9" s="221"/>
      <c r="E9" s="115" t="s">
        <v>82</v>
      </c>
      <c r="F9" s="117" t="s">
        <v>34</v>
      </c>
      <c r="G9" s="52">
        <v>1.4999999999999999E-2</v>
      </c>
      <c r="H9" s="52">
        <f>H8</f>
        <v>33</v>
      </c>
      <c r="I9" s="52">
        <f t="shared" si="0"/>
        <v>1.7819999999999999E-3</v>
      </c>
      <c r="J9" s="52">
        <f t="shared" si="1"/>
        <v>1.4999999999999999E-2</v>
      </c>
      <c r="K9" s="52">
        <f>K8</f>
        <v>10</v>
      </c>
      <c r="L9" s="52">
        <f t="shared" si="2"/>
        <v>5.4000000000000001E-4</v>
      </c>
      <c r="M9" s="52">
        <f t="shared" si="3"/>
        <v>1.4999999999999999E-2</v>
      </c>
      <c r="N9" s="52">
        <f>N8</f>
        <v>33</v>
      </c>
      <c r="O9" s="54">
        <f t="shared" si="4"/>
        <v>1.7819999999999999E-3</v>
      </c>
      <c r="P9" s="52">
        <f t="shared" si="5"/>
        <v>4.104E-3</v>
      </c>
      <c r="Q9" s="24"/>
      <c r="R9" s="24"/>
      <c r="S9" s="24"/>
      <c r="T9" s="24"/>
      <c r="U9" s="24"/>
      <c r="V9" s="24"/>
    </row>
    <row r="10" spans="1:22" ht="45.75" thickBot="1">
      <c r="A10" s="267"/>
      <c r="B10" s="220"/>
      <c r="C10" s="244"/>
      <c r="D10" s="220"/>
      <c r="E10" s="115" t="s">
        <v>80</v>
      </c>
      <c r="F10" s="117" t="s">
        <v>37</v>
      </c>
      <c r="G10" s="52">
        <v>1.7999999999999999E-2</v>
      </c>
      <c r="H10" s="52">
        <f>H9</f>
        <v>33</v>
      </c>
      <c r="I10" s="52">
        <f t="shared" si="0"/>
        <v>2.1383999999999999E-3</v>
      </c>
      <c r="J10" s="52">
        <f t="shared" si="1"/>
        <v>1.7999999999999999E-2</v>
      </c>
      <c r="K10" s="52">
        <f>K9</f>
        <v>10</v>
      </c>
      <c r="L10" s="52">
        <f t="shared" si="2"/>
        <v>6.4800000000000003E-4</v>
      </c>
      <c r="M10" s="52">
        <f t="shared" si="3"/>
        <v>1.7999999999999999E-2</v>
      </c>
      <c r="N10" s="52">
        <f>N9</f>
        <v>33</v>
      </c>
      <c r="O10" s="54">
        <f t="shared" si="4"/>
        <v>2.1383999999999999E-3</v>
      </c>
      <c r="P10" s="52">
        <f t="shared" si="5"/>
        <v>4.9248E-3</v>
      </c>
      <c r="Q10" s="24"/>
      <c r="R10" s="24"/>
      <c r="S10" s="24"/>
      <c r="T10" s="24"/>
      <c r="U10" s="24"/>
      <c r="V10" s="24"/>
    </row>
    <row r="11" spans="1:22" ht="45.75" thickBot="1">
      <c r="A11" s="265">
        <v>2</v>
      </c>
      <c r="B11" s="219" t="s">
        <v>173</v>
      </c>
      <c r="C11" s="242"/>
      <c r="D11" s="219"/>
      <c r="E11" s="115" t="s">
        <v>80</v>
      </c>
      <c r="F11" s="117" t="s">
        <v>37</v>
      </c>
      <c r="G11" s="52">
        <v>0.35199999999999998</v>
      </c>
      <c r="H11" s="52">
        <f>'ПОД 3 таблица 4 квартал 1'!F6</f>
        <v>0.5</v>
      </c>
      <c r="I11" s="52">
        <f t="shared" si="0"/>
        <v>6.335999999999999E-4</v>
      </c>
      <c r="J11" s="52">
        <f t="shared" si="1"/>
        <v>0.35199999999999998</v>
      </c>
      <c r="K11" s="52">
        <f>'ПОД 3 таблица 4 квартал 1'!G6</f>
        <v>0</v>
      </c>
      <c r="L11" s="52">
        <f t="shared" si="2"/>
        <v>0</v>
      </c>
      <c r="M11" s="52">
        <f t="shared" si="3"/>
        <v>0.35199999999999998</v>
      </c>
      <c r="N11" s="52">
        <f>'ПОД 3 таблица 4 квартал 1'!H6</f>
        <v>1.5</v>
      </c>
      <c r="O11" s="54">
        <f t="shared" si="4"/>
        <v>1.9008000000000002E-3</v>
      </c>
      <c r="P11" s="52">
        <f t="shared" si="5"/>
        <v>2.5344E-3</v>
      </c>
      <c r="Q11" s="24"/>
      <c r="R11" s="24"/>
      <c r="S11" s="24"/>
      <c r="T11" s="24"/>
      <c r="U11" s="24"/>
      <c r="V11" s="24"/>
    </row>
    <row r="12" spans="1:22" ht="30.75" thickBot="1">
      <c r="A12" s="266"/>
      <c r="B12" s="221"/>
      <c r="C12" s="243"/>
      <c r="D12" s="221"/>
      <c r="E12" s="115" t="s">
        <v>82</v>
      </c>
      <c r="F12" s="117" t="s">
        <v>34</v>
      </c>
      <c r="G12" s="52">
        <v>6.3E-2</v>
      </c>
      <c r="H12" s="52">
        <f>H11</f>
        <v>0.5</v>
      </c>
      <c r="I12" s="52">
        <f t="shared" si="0"/>
        <v>1.1340000000000001E-4</v>
      </c>
      <c r="J12" s="52">
        <f t="shared" si="1"/>
        <v>6.3E-2</v>
      </c>
      <c r="K12" s="52">
        <f>K11</f>
        <v>0</v>
      </c>
      <c r="L12" s="52">
        <f t="shared" si="2"/>
        <v>0</v>
      </c>
      <c r="M12" s="52">
        <f t="shared" si="3"/>
        <v>6.3E-2</v>
      </c>
      <c r="N12" s="52">
        <f>N11</f>
        <v>1.5</v>
      </c>
      <c r="O12" s="54">
        <f t="shared" si="4"/>
        <v>3.4019999999999998E-4</v>
      </c>
      <c r="P12" s="52">
        <f t="shared" si="5"/>
        <v>4.5359999999999997E-4</v>
      </c>
      <c r="Q12" s="24"/>
      <c r="R12" s="24"/>
      <c r="S12" s="24"/>
      <c r="T12" s="24"/>
      <c r="U12" s="24"/>
      <c r="V12" s="24"/>
    </row>
    <row r="13" spans="1:22" ht="60.75" thickBot="1">
      <c r="A13" s="266"/>
      <c r="B13" s="221"/>
      <c r="C13" s="243"/>
      <c r="D13" s="221"/>
      <c r="E13" s="115" t="s">
        <v>72</v>
      </c>
      <c r="F13" s="118">
        <v>2908</v>
      </c>
      <c r="G13" s="52">
        <v>0.17899999999999999</v>
      </c>
      <c r="H13" s="52">
        <f>H12</f>
        <v>0.5</v>
      </c>
      <c r="I13" s="52">
        <f t="shared" si="0"/>
        <v>3.2219999999999997E-4</v>
      </c>
      <c r="J13" s="52">
        <f t="shared" si="1"/>
        <v>0.17899999999999999</v>
      </c>
      <c r="K13" s="52">
        <f>K12</f>
        <v>0</v>
      </c>
      <c r="L13" s="52">
        <f t="shared" si="2"/>
        <v>0</v>
      </c>
      <c r="M13" s="52">
        <f t="shared" si="3"/>
        <v>0.17899999999999999</v>
      </c>
      <c r="N13" s="52">
        <f>N12</f>
        <v>1.5</v>
      </c>
      <c r="O13" s="54">
        <f t="shared" si="4"/>
        <v>9.6659999999999986E-4</v>
      </c>
      <c r="P13" s="52">
        <f t="shared" si="5"/>
        <v>1.2887999999999999E-3</v>
      </c>
      <c r="Q13" s="24"/>
      <c r="R13" s="24"/>
      <c r="S13" s="24"/>
      <c r="T13" s="24"/>
      <c r="U13" s="24"/>
      <c r="V13" s="24"/>
    </row>
    <row r="14" spans="1:22" ht="45.75" thickBot="1">
      <c r="A14" s="266"/>
      <c r="B14" s="221"/>
      <c r="C14" s="243"/>
      <c r="D14" s="221"/>
      <c r="E14" s="115" t="s">
        <v>84</v>
      </c>
      <c r="F14" s="119" t="s">
        <v>54</v>
      </c>
      <c r="G14" s="52">
        <v>3.5999999999999997E-2</v>
      </c>
      <c r="H14" s="52">
        <f>H13</f>
        <v>0.5</v>
      </c>
      <c r="I14" s="52">
        <f t="shared" si="0"/>
        <v>6.4800000000000003E-5</v>
      </c>
      <c r="J14" s="52">
        <f t="shared" si="1"/>
        <v>3.5999999999999997E-2</v>
      </c>
      <c r="K14" s="52">
        <f>K13</f>
        <v>0</v>
      </c>
      <c r="L14" s="52">
        <f t="shared" si="2"/>
        <v>0</v>
      </c>
      <c r="M14" s="52">
        <f t="shared" si="3"/>
        <v>3.5999999999999997E-2</v>
      </c>
      <c r="N14" s="52">
        <f>N13</f>
        <v>1.5</v>
      </c>
      <c r="O14" s="54">
        <f t="shared" si="4"/>
        <v>1.9439999999999998E-4</v>
      </c>
      <c r="P14" s="52">
        <f t="shared" si="5"/>
        <v>2.5920000000000001E-4</v>
      </c>
      <c r="Q14" s="24"/>
      <c r="R14" s="24"/>
      <c r="S14" s="24"/>
      <c r="T14" s="24"/>
      <c r="U14" s="24"/>
      <c r="V14" s="24"/>
    </row>
    <row r="15" spans="1:22" ht="60.75" thickBot="1">
      <c r="A15" s="207"/>
      <c r="B15" s="223"/>
      <c r="C15" s="244"/>
      <c r="D15" s="223"/>
      <c r="E15" s="115" t="s">
        <v>175</v>
      </c>
      <c r="F15" s="120" t="s">
        <v>36</v>
      </c>
      <c r="G15" s="52">
        <v>0.17499999999999999</v>
      </c>
      <c r="H15" s="52">
        <f>H14</f>
        <v>0.5</v>
      </c>
      <c r="I15" s="52">
        <f t="shared" si="0"/>
        <v>3.1500000000000001E-4</v>
      </c>
      <c r="J15" s="52">
        <f t="shared" si="1"/>
        <v>0.17499999999999999</v>
      </c>
      <c r="K15" s="52">
        <f>K14</f>
        <v>0</v>
      </c>
      <c r="L15" s="52">
        <f t="shared" si="2"/>
        <v>0</v>
      </c>
      <c r="M15" s="52">
        <f t="shared" si="3"/>
        <v>0.17499999999999999</v>
      </c>
      <c r="N15" s="52">
        <f>N14</f>
        <v>1.5</v>
      </c>
      <c r="O15" s="54">
        <f t="shared" si="4"/>
        <v>9.4499999999999988E-4</v>
      </c>
      <c r="P15" s="52">
        <f t="shared" si="5"/>
        <v>1.2599999999999998E-3</v>
      </c>
      <c r="Q15" s="24"/>
      <c r="R15" s="24"/>
      <c r="S15" s="24"/>
      <c r="T15" s="24"/>
      <c r="U15" s="24"/>
      <c r="V15" s="24"/>
    </row>
    <row r="16" spans="1:22" ht="60">
      <c r="A16" s="52">
        <v>3</v>
      </c>
      <c r="B16" s="217" t="s">
        <v>174</v>
      </c>
      <c r="C16" s="218"/>
      <c r="D16" s="54"/>
      <c r="E16" s="115" t="s">
        <v>72</v>
      </c>
      <c r="F16" s="118">
        <v>2908</v>
      </c>
      <c r="G16" s="52">
        <v>2E-3</v>
      </c>
      <c r="H16" s="52">
        <f>'ПОД 3 таблица 4 квартал 1'!F7</f>
        <v>4.4000000000000012</v>
      </c>
      <c r="I16" s="52">
        <f t="shared" si="0"/>
        <v>3.1680000000000008E-5</v>
      </c>
      <c r="J16" s="52">
        <f t="shared" si="1"/>
        <v>2E-3</v>
      </c>
      <c r="K16" s="52">
        <f>'ПОД 3 таблица 4 квартал 1'!G7</f>
        <v>4.0000000000000009</v>
      </c>
      <c r="L16" s="52">
        <f t="shared" si="2"/>
        <v>2.8800000000000009E-5</v>
      </c>
      <c r="M16" s="52">
        <f t="shared" si="3"/>
        <v>2E-3</v>
      </c>
      <c r="N16" s="52">
        <f>'ПОД 3 таблица 4 квартал 1'!H7</f>
        <v>4.4000000000000012</v>
      </c>
      <c r="O16" s="54">
        <f t="shared" si="4"/>
        <v>3.1680000000000008E-5</v>
      </c>
      <c r="P16" s="52">
        <f t="shared" si="5"/>
        <v>9.2160000000000026E-5</v>
      </c>
      <c r="Q16" s="24"/>
      <c r="R16" s="24"/>
      <c r="S16" s="24"/>
      <c r="T16" s="24"/>
      <c r="U16" s="24"/>
      <c r="V16" s="24"/>
    </row>
    <row r="17" spans="1:22" ht="45.75" thickBot="1">
      <c r="A17" s="265">
        <v>4</v>
      </c>
      <c r="B17" s="219" t="s">
        <v>176</v>
      </c>
      <c r="C17" s="242"/>
      <c r="D17" s="219"/>
      <c r="E17" s="115" t="s">
        <v>80</v>
      </c>
      <c r="F17" s="117" t="s">
        <v>37</v>
      </c>
      <c r="G17" s="52">
        <v>0.13200000000000001</v>
      </c>
      <c r="H17" s="52">
        <f>'ПОД 3 таблица 4 квартал 1'!F8</f>
        <v>744</v>
      </c>
      <c r="I17" s="52">
        <f t="shared" si="0"/>
        <v>0.3535488</v>
      </c>
      <c r="J17" s="52">
        <f t="shared" si="1"/>
        <v>0.13200000000000001</v>
      </c>
      <c r="K17" s="52">
        <f>'ПОД 3 таблица 4 квартал 1'!G8</f>
        <v>672</v>
      </c>
      <c r="L17" s="52">
        <f t="shared" si="2"/>
        <v>0.31933440000000002</v>
      </c>
      <c r="M17" s="52">
        <f t="shared" si="3"/>
        <v>0.13200000000000001</v>
      </c>
      <c r="N17" s="52">
        <f>'ПОД 3 таблица 4 квартал 1'!H8</f>
        <v>744</v>
      </c>
      <c r="O17" s="54">
        <f t="shared" si="4"/>
        <v>0.3535488</v>
      </c>
      <c r="P17" s="52">
        <f t="shared" si="5"/>
        <v>1.026432</v>
      </c>
      <c r="Q17" s="24"/>
      <c r="R17" s="24"/>
      <c r="S17" s="24"/>
      <c r="T17" s="24"/>
      <c r="U17" s="24"/>
      <c r="V17" s="24"/>
    </row>
    <row r="18" spans="1:22" ht="30.75" thickBot="1">
      <c r="A18" s="266"/>
      <c r="B18" s="221"/>
      <c r="C18" s="243"/>
      <c r="D18" s="221"/>
      <c r="E18" s="115" t="s">
        <v>82</v>
      </c>
      <c r="F18" s="117" t="s">
        <v>34</v>
      </c>
      <c r="G18" s="52">
        <v>0.20200000000000001</v>
      </c>
      <c r="H18" s="52">
        <f>H17</f>
        <v>744</v>
      </c>
      <c r="I18" s="52">
        <f t="shared" si="0"/>
        <v>0.5410368000000001</v>
      </c>
      <c r="J18" s="52">
        <f t="shared" si="1"/>
        <v>0.20200000000000001</v>
      </c>
      <c r="K18" s="52">
        <f>K17</f>
        <v>672</v>
      </c>
      <c r="L18" s="52">
        <f t="shared" si="2"/>
        <v>0.48867840000000001</v>
      </c>
      <c r="M18" s="52">
        <f t="shared" si="3"/>
        <v>0.20200000000000001</v>
      </c>
      <c r="N18" s="52">
        <f>N17</f>
        <v>744</v>
      </c>
      <c r="O18" s="54">
        <f t="shared" si="4"/>
        <v>0.5410368000000001</v>
      </c>
      <c r="P18" s="52">
        <f t="shared" si="5"/>
        <v>1.5707520000000001</v>
      </c>
      <c r="Q18" s="24"/>
      <c r="R18" s="24"/>
      <c r="S18" s="24"/>
      <c r="T18" s="24"/>
      <c r="U18" s="24"/>
      <c r="V18" s="24"/>
    </row>
    <row r="19" spans="1:22" ht="30.75" thickBot="1">
      <c r="A19" s="107"/>
      <c r="B19" s="105"/>
      <c r="C19" s="106"/>
      <c r="D19" s="105"/>
      <c r="E19" s="115" t="s">
        <v>58</v>
      </c>
      <c r="F19" s="121" t="s">
        <v>35</v>
      </c>
      <c r="G19" s="52">
        <v>3.27E-2</v>
      </c>
      <c r="H19" s="52">
        <f>H18</f>
        <v>744</v>
      </c>
      <c r="I19" s="52">
        <f t="shared" ref="I19" si="6">G19*H19*3600/1000000</f>
        <v>8.7583680000000011E-2</v>
      </c>
      <c r="J19" s="52">
        <f>G19</f>
        <v>3.27E-2</v>
      </c>
      <c r="K19" s="52">
        <f>K18</f>
        <v>672</v>
      </c>
      <c r="L19" s="52">
        <f t="shared" ref="L19" si="7">J19*K19*3600/1000000</f>
        <v>7.9107839999999999E-2</v>
      </c>
      <c r="M19" s="52">
        <f t="shared" si="3"/>
        <v>3.27E-2</v>
      </c>
      <c r="N19" s="52">
        <f>N18</f>
        <v>744</v>
      </c>
      <c r="O19" s="54">
        <f t="shared" ref="O19" si="8">M19*N19*3600/1000000</f>
        <v>8.7583680000000011E-2</v>
      </c>
      <c r="P19" s="52">
        <f t="shared" ref="P19" si="9">I19+L19+O19</f>
        <v>0.25427520000000003</v>
      </c>
      <c r="Q19" s="24"/>
      <c r="R19" s="24"/>
      <c r="S19" s="24"/>
      <c r="T19" s="24"/>
      <c r="U19" s="24"/>
      <c r="V19" s="24"/>
    </row>
    <row r="20" spans="1:22" ht="60.75" thickBot="1">
      <c r="A20" s="52">
        <v>5</v>
      </c>
      <c r="B20" s="217" t="s">
        <v>177</v>
      </c>
      <c r="C20" s="218"/>
      <c r="D20" s="54"/>
      <c r="E20" s="115" t="s">
        <v>88</v>
      </c>
      <c r="F20" s="122">
        <v>2902</v>
      </c>
      <c r="G20" s="52">
        <v>0.113</v>
      </c>
      <c r="H20" s="52">
        <f>'ПОД 3 таблица 4 квартал 1'!F9</f>
        <v>4</v>
      </c>
      <c r="I20" s="52">
        <f t="shared" si="0"/>
        <v>1.6272000000000001E-3</v>
      </c>
      <c r="J20" s="52">
        <f t="shared" si="1"/>
        <v>0.113</v>
      </c>
      <c r="K20" s="52">
        <f>'ПОД 3 таблица 4 квартал 1'!G9</f>
        <v>0</v>
      </c>
      <c r="L20" s="52">
        <f t="shared" si="2"/>
        <v>0</v>
      </c>
      <c r="M20" s="52">
        <f t="shared" si="3"/>
        <v>0.113</v>
      </c>
      <c r="N20" s="52">
        <f>'ПОД 3 таблица 4 квартал 1'!H9</f>
        <v>0</v>
      </c>
      <c r="O20" s="54">
        <f t="shared" si="4"/>
        <v>0</v>
      </c>
      <c r="P20" s="52">
        <f t="shared" si="5"/>
        <v>1.6272000000000001E-3</v>
      </c>
      <c r="Q20" s="24"/>
      <c r="R20" s="24"/>
      <c r="S20" s="24"/>
      <c r="T20" s="24"/>
      <c r="U20" s="24"/>
      <c r="V20" s="24"/>
    </row>
    <row r="21" spans="1:22" ht="60.75" thickBot="1">
      <c r="A21" s="52">
        <v>6</v>
      </c>
      <c r="B21" s="217" t="s">
        <v>70</v>
      </c>
      <c r="C21" s="218"/>
      <c r="D21" s="54"/>
      <c r="E21" s="115" t="s">
        <v>72</v>
      </c>
      <c r="F21" s="118">
        <v>2908</v>
      </c>
      <c r="G21" s="52">
        <v>8.0000000000000002E-3</v>
      </c>
      <c r="H21" s="52">
        <f>'ПОД 3 таблица 4 квартал 1'!F10</f>
        <v>0</v>
      </c>
      <c r="I21" s="52">
        <f t="shared" si="0"/>
        <v>0</v>
      </c>
      <c r="J21" s="52">
        <f t="shared" si="1"/>
        <v>8.0000000000000002E-3</v>
      </c>
      <c r="K21" s="52">
        <f>'ПОД 3 таблица 4 квартал 1'!G10</f>
        <v>0</v>
      </c>
      <c r="L21" s="52">
        <f t="shared" si="2"/>
        <v>0</v>
      </c>
      <c r="M21" s="52">
        <f t="shared" si="3"/>
        <v>8.0000000000000002E-3</v>
      </c>
      <c r="N21" s="52">
        <f>'ПОД 3 таблица 4 квартал 1'!H10</f>
        <v>0</v>
      </c>
      <c r="O21" s="54">
        <f t="shared" si="4"/>
        <v>0</v>
      </c>
      <c r="P21" s="52">
        <f t="shared" si="5"/>
        <v>0</v>
      </c>
      <c r="Q21" s="24"/>
      <c r="R21" s="24"/>
      <c r="S21" s="24"/>
      <c r="T21" s="24"/>
      <c r="U21" s="24"/>
      <c r="V21" s="24"/>
    </row>
    <row r="22" spans="1:22" ht="15.75" thickBot="1">
      <c r="A22" s="52">
        <v>7</v>
      </c>
      <c r="B22" s="217" t="s">
        <v>71</v>
      </c>
      <c r="C22" s="218"/>
      <c r="D22" s="54"/>
      <c r="E22" s="90" t="s">
        <v>178</v>
      </c>
      <c r="F22" s="94" t="s">
        <v>179</v>
      </c>
      <c r="G22" s="52">
        <v>8.9999999999999993E-3</v>
      </c>
      <c r="H22" s="52">
        <f>'ПОД 3 таблица 4 квартал 1'!F11</f>
        <v>8</v>
      </c>
      <c r="I22" s="52">
        <f t="shared" si="0"/>
        <v>2.5920000000000001E-4</v>
      </c>
      <c r="J22" s="52">
        <f t="shared" si="1"/>
        <v>8.9999999999999993E-3</v>
      </c>
      <c r="K22" s="52">
        <f>'ПОД 3 таблица 4 квартал 1'!G11</f>
        <v>8</v>
      </c>
      <c r="L22" s="52">
        <f t="shared" si="2"/>
        <v>2.5920000000000001E-4</v>
      </c>
      <c r="M22" s="52">
        <f t="shared" si="3"/>
        <v>8.9999999999999993E-3</v>
      </c>
      <c r="N22" s="52">
        <f>'ПОД 3 таблица 4 квартал 1'!H11</f>
        <v>8</v>
      </c>
      <c r="O22" s="54">
        <f t="shared" si="4"/>
        <v>2.5920000000000001E-4</v>
      </c>
      <c r="P22" s="52">
        <f t="shared" si="5"/>
        <v>7.7760000000000004E-4</v>
      </c>
      <c r="Q22" s="24"/>
      <c r="R22" s="24"/>
      <c r="S22" s="24"/>
      <c r="T22" s="24"/>
      <c r="U22" s="24"/>
      <c r="V22" s="24"/>
    </row>
    <row r="23" spans="1:22" ht="30.75" thickBot="1">
      <c r="A23" s="265">
        <v>8</v>
      </c>
      <c r="B23" s="219" t="s">
        <v>180</v>
      </c>
      <c r="C23" s="242"/>
      <c r="D23" s="219"/>
      <c r="E23" s="115" t="s">
        <v>82</v>
      </c>
      <c r="F23" s="117" t="s">
        <v>34</v>
      </c>
      <c r="G23" s="52">
        <v>8.0000000000000002E-3</v>
      </c>
      <c r="H23" s="52">
        <f>'ПОД 3 таблица 4 квартал 1'!F12</f>
        <v>0</v>
      </c>
      <c r="I23" s="52">
        <f t="shared" si="0"/>
        <v>0</v>
      </c>
      <c r="J23" s="52">
        <f t="shared" si="1"/>
        <v>8.0000000000000002E-3</v>
      </c>
      <c r="K23" s="52">
        <f>'ПОД 3 таблица 4 квартал 1'!G12</f>
        <v>0</v>
      </c>
      <c r="L23" s="52">
        <f t="shared" si="2"/>
        <v>0</v>
      </c>
      <c r="M23" s="52">
        <f t="shared" si="3"/>
        <v>8.0000000000000002E-3</v>
      </c>
      <c r="N23" s="52">
        <f>'ПОД 3 таблица 4 квартал 1'!H12</f>
        <v>0</v>
      </c>
      <c r="O23" s="54">
        <f t="shared" si="4"/>
        <v>0</v>
      </c>
      <c r="P23" s="52">
        <f t="shared" si="5"/>
        <v>0</v>
      </c>
      <c r="Q23" s="24"/>
      <c r="R23" s="24"/>
      <c r="S23" s="24"/>
      <c r="T23" s="24"/>
      <c r="U23" s="24"/>
      <c r="V23" s="24"/>
    </row>
    <row r="24" spans="1:22" ht="45.75" thickBot="1">
      <c r="A24" s="266"/>
      <c r="B24" s="221"/>
      <c r="C24" s="243"/>
      <c r="D24" s="221"/>
      <c r="E24" s="115" t="s">
        <v>80</v>
      </c>
      <c r="F24" s="117" t="s">
        <v>37</v>
      </c>
      <c r="G24" s="51">
        <v>8.5999999999999993E-2</v>
      </c>
      <c r="H24" s="52">
        <f>H23</f>
        <v>0</v>
      </c>
      <c r="I24" s="52">
        <f t="shared" si="0"/>
        <v>0</v>
      </c>
      <c r="J24" s="52">
        <f t="shared" si="1"/>
        <v>8.5999999999999993E-2</v>
      </c>
      <c r="K24" s="52">
        <f>K23</f>
        <v>0</v>
      </c>
      <c r="L24" s="52">
        <f t="shared" si="2"/>
        <v>0</v>
      </c>
      <c r="M24" s="52">
        <f t="shared" si="3"/>
        <v>8.5999999999999993E-2</v>
      </c>
      <c r="N24" s="52">
        <f>N23</f>
        <v>0</v>
      </c>
      <c r="O24" s="54">
        <f t="shared" si="4"/>
        <v>0</v>
      </c>
      <c r="P24" s="52">
        <f t="shared" si="5"/>
        <v>0</v>
      </c>
      <c r="Q24" s="24"/>
      <c r="R24" s="24"/>
      <c r="S24" s="24"/>
      <c r="T24" s="24"/>
      <c r="U24" s="24"/>
      <c r="V24" s="24"/>
    </row>
    <row r="25" spans="1:22" ht="60.75" thickBot="1">
      <c r="A25" s="266"/>
      <c r="B25" s="221"/>
      <c r="C25" s="243"/>
      <c r="D25" s="221"/>
      <c r="E25" s="115" t="s">
        <v>175</v>
      </c>
      <c r="F25" s="120" t="s">
        <v>36</v>
      </c>
      <c r="G25" s="51">
        <v>5.0000000000000001E-3</v>
      </c>
      <c r="H25" s="52">
        <f>H24</f>
        <v>0</v>
      </c>
      <c r="I25" s="52">
        <f t="shared" si="0"/>
        <v>0</v>
      </c>
      <c r="J25" s="52">
        <f t="shared" si="1"/>
        <v>5.0000000000000001E-3</v>
      </c>
      <c r="K25" s="52">
        <f>K24</f>
        <v>0</v>
      </c>
      <c r="L25" s="52">
        <f t="shared" si="2"/>
        <v>0</v>
      </c>
      <c r="M25" s="52">
        <f t="shared" si="3"/>
        <v>5.0000000000000001E-3</v>
      </c>
      <c r="N25" s="52">
        <f>N24</f>
        <v>0</v>
      </c>
      <c r="O25" s="54">
        <f t="shared" si="4"/>
        <v>0</v>
      </c>
      <c r="P25" s="52">
        <f t="shared" si="5"/>
        <v>0</v>
      </c>
      <c r="Q25" s="24"/>
      <c r="R25" s="24"/>
      <c r="S25" s="24"/>
      <c r="T25" s="24"/>
      <c r="U25" s="24"/>
      <c r="V25" s="24"/>
    </row>
    <row r="26" spans="1:22" ht="60.75" thickBot="1">
      <c r="A26" s="267"/>
      <c r="B26" s="220"/>
      <c r="C26" s="244"/>
      <c r="D26" s="220"/>
      <c r="E26" s="115" t="s">
        <v>88</v>
      </c>
      <c r="F26" s="122">
        <v>2902</v>
      </c>
      <c r="G26" s="52">
        <v>0.13200000000000001</v>
      </c>
      <c r="H26" s="52">
        <f>H25</f>
        <v>0</v>
      </c>
      <c r="I26" s="52">
        <f t="shared" si="0"/>
        <v>0</v>
      </c>
      <c r="J26" s="52">
        <f t="shared" si="1"/>
        <v>0.13200000000000001</v>
      </c>
      <c r="K26" s="52">
        <f>K25</f>
        <v>0</v>
      </c>
      <c r="L26" s="52">
        <f t="shared" si="2"/>
        <v>0</v>
      </c>
      <c r="M26" s="52">
        <f t="shared" si="3"/>
        <v>0.13200000000000001</v>
      </c>
      <c r="N26" s="52">
        <f>N25</f>
        <v>0</v>
      </c>
      <c r="O26" s="54">
        <f t="shared" si="4"/>
        <v>0</v>
      </c>
      <c r="P26" s="52">
        <f t="shared" si="5"/>
        <v>0</v>
      </c>
      <c r="Q26" s="24"/>
      <c r="R26" s="24"/>
      <c r="S26" s="24"/>
      <c r="T26" s="24"/>
      <c r="U26" s="24"/>
      <c r="V26" s="24"/>
    </row>
    <row r="27" spans="1:22" ht="30.75" thickBot="1">
      <c r="A27" s="265">
        <v>9</v>
      </c>
      <c r="B27" s="219" t="s">
        <v>181</v>
      </c>
      <c r="C27" s="242"/>
      <c r="D27" s="219"/>
      <c r="E27" s="115" t="s">
        <v>82</v>
      </c>
      <c r="F27" s="117" t="s">
        <v>34</v>
      </c>
      <c r="G27" s="52">
        <v>8.0000000000000002E-3</v>
      </c>
      <c r="H27" s="52">
        <f>'ПОД 3 таблица 4 квартал 1'!F13</f>
        <v>0</v>
      </c>
      <c r="I27" s="52">
        <f t="shared" si="0"/>
        <v>0</v>
      </c>
      <c r="J27" s="52">
        <f t="shared" si="1"/>
        <v>8.0000000000000002E-3</v>
      </c>
      <c r="K27" s="52">
        <f>'ПОД 3 таблица 4 квартал 1'!G13</f>
        <v>0</v>
      </c>
      <c r="L27" s="52">
        <f t="shared" si="2"/>
        <v>0</v>
      </c>
      <c r="M27" s="52">
        <f t="shared" si="3"/>
        <v>8.0000000000000002E-3</v>
      </c>
      <c r="N27" s="52">
        <f>'ПОД 3 таблица 4 квартал 1'!H13</f>
        <v>0</v>
      </c>
      <c r="O27" s="54">
        <f t="shared" si="4"/>
        <v>0</v>
      </c>
      <c r="P27" s="52">
        <f t="shared" si="5"/>
        <v>0</v>
      </c>
      <c r="Q27" s="24"/>
      <c r="R27" s="24"/>
      <c r="S27" s="24"/>
      <c r="T27" s="24"/>
      <c r="U27" s="24"/>
      <c r="V27" s="24"/>
    </row>
    <row r="28" spans="1:22" ht="45.75" thickBot="1">
      <c r="A28" s="266"/>
      <c r="B28" s="221"/>
      <c r="C28" s="243"/>
      <c r="D28" s="221"/>
      <c r="E28" s="115" t="s">
        <v>80</v>
      </c>
      <c r="F28" s="117" t="s">
        <v>37</v>
      </c>
      <c r="G28" s="52">
        <v>8.5999999999999993E-2</v>
      </c>
      <c r="H28" s="52">
        <f>H27</f>
        <v>0</v>
      </c>
      <c r="I28" s="52">
        <f t="shared" si="0"/>
        <v>0</v>
      </c>
      <c r="J28" s="52">
        <f t="shared" si="1"/>
        <v>8.5999999999999993E-2</v>
      </c>
      <c r="K28" s="52">
        <f>K27</f>
        <v>0</v>
      </c>
      <c r="L28" s="52">
        <f t="shared" si="2"/>
        <v>0</v>
      </c>
      <c r="M28" s="52">
        <f t="shared" si="3"/>
        <v>8.5999999999999993E-2</v>
      </c>
      <c r="N28" s="52">
        <f>N27</f>
        <v>0</v>
      </c>
      <c r="O28" s="54">
        <f t="shared" si="4"/>
        <v>0</v>
      </c>
      <c r="P28" s="52">
        <f t="shared" si="5"/>
        <v>0</v>
      </c>
      <c r="Q28" s="24"/>
      <c r="R28" s="24"/>
      <c r="S28" s="24"/>
      <c r="T28" s="24"/>
      <c r="U28" s="24"/>
      <c r="V28" s="24"/>
    </row>
    <row r="29" spans="1:22" ht="60.75" thickBot="1">
      <c r="A29" s="266"/>
      <c r="B29" s="221"/>
      <c r="C29" s="243"/>
      <c r="D29" s="221"/>
      <c r="E29" s="115" t="s">
        <v>175</v>
      </c>
      <c r="F29" s="120" t="s">
        <v>36</v>
      </c>
      <c r="G29" s="52">
        <v>5.0000000000000001E-3</v>
      </c>
      <c r="H29" s="52">
        <f>H28</f>
        <v>0</v>
      </c>
      <c r="I29" s="52">
        <f t="shared" si="0"/>
        <v>0</v>
      </c>
      <c r="J29" s="52">
        <f t="shared" si="1"/>
        <v>5.0000000000000001E-3</v>
      </c>
      <c r="K29" s="52">
        <f>K28</f>
        <v>0</v>
      </c>
      <c r="L29" s="52">
        <f t="shared" si="2"/>
        <v>0</v>
      </c>
      <c r="M29" s="52">
        <f t="shared" si="3"/>
        <v>5.0000000000000001E-3</v>
      </c>
      <c r="N29" s="52">
        <f>N28</f>
        <v>0</v>
      </c>
      <c r="O29" s="54">
        <f t="shared" si="4"/>
        <v>0</v>
      </c>
      <c r="P29" s="52">
        <f t="shared" si="5"/>
        <v>0</v>
      </c>
      <c r="Q29" s="24"/>
      <c r="R29" s="24"/>
      <c r="S29" s="24"/>
      <c r="T29" s="24"/>
      <c r="U29" s="24"/>
      <c r="V29" s="24"/>
    </row>
    <row r="30" spans="1:22" ht="60.75" thickBot="1">
      <c r="A30" s="267"/>
      <c r="B30" s="220"/>
      <c r="C30" s="244"/>
      <c r="D30" s="220"/>
      <c r="E30" s="115" t="s">
        <v>88</v>
      </c>
      <c r="F30" s="122">
        <v>2902</v>
      </c>
      <c r="G30" s="52">
        <v>0.13200000000000001</v>
      </c>
      <c r="H30" s="52">
        <f>H29</f>
        <v>0</v>
      </c>
      <c r="I30" s="52">
        <f t="shared" si="0"/>
        <v>0</v>
      </c>
      <c r="J30" s="52">
        <f t="shared" si="1"/>
        <v>0.13200000000000001</v>
      </c>
      <c r="K30" s="52">
        <f>K29</f>
        <v>0</v>
      </c>
      <c r="L30" s="52">
        <f t="shared" si="2"/>
        <v>0</v>
      </c>
      <c r="M30" s="52">
        <f t="shared" si="3"/>
        <v>0.13200000000000001</v>
      </c>
      <c r="N30" s="52">
        <f>N29</f>
        <v>0</v>
      </c>
      <c r="O30" s="54">
        <f t="shared" si="4"/>
        <v>0</v>
      </c>
      <c r="P30" s="52">
        <f t="shared" si="5"/>
        <v>0</v>
      </c>
      <c r="Q30" s="24"/>
      <c r="R30" s="24"/>
      <c r="S30" s="24"/>
      <c r="T30" s="24"/>
      <c r="U30" s="24"/>
      <c r="V30" s="24"/>
    </row>
    <row r="31" spans="1:22" ht="36.75" thickBot="1">
      <c r="A31" s="52">
        <v>10</v>
      </c>
      <c r="B31" s="245" t="s">
        <v>182</v>
      </c>
      <c r="C31" s="246"/>
      <c r="D31" s="54"/>
      <c r="E31" s="90" t="s">
        <v>183</v>
      </c>
      <c r="F31" s="95" t="s">
        <v>184</v>
      </c>
      <c r="G31" s="52">
        <v>1.4799999999999999E-4</v>
      </c>
      <c r="H31" s="52">
        <f>'ПОД 3 таблица 4 квартал 1'!F14</f>
        <v>16</v>
      </c>
      <c r="I31" s="52">
        <f t="shared" si="0"/>
        <v>8.5247999999999984E-6</v>
      </c>
      <c r="J31" s="52">
        <f t="shared" si="1"/>
        <v>1.4799999999999999E-4</v>
      </c>
      <c r="K31" s="52">
        <f>'ПОД 3 таблица 4 квартал 1'!G14</f>
        <v>36</v>
      </c>
      <c r="L31" s="52">
        <f t="shared" si="2"/>
        <v>1.9180799999999998E-5</v>
      </c>
      <c r="M31" s="52">
        <f t="shared" si="3"/>
        <v>1.4799999999999999E-4</v>
      </c>
      <c r="N31" s="52">
        <f>'ПОД 3 таблица 4 квартал 1'!H14</f>
        <v>32</v>
      </c>
      <c r="O31" s="54">
        <f t="shared" si="4"/>
        <v>1.7049599999999997E-5</v>
      </c>
      <c r="P31" s="52">
        <f t="shared" si="5"/>
        <v>4.4755199999999988E-5</v>
      </c>
      <c r="Q31" s="24"/>
      <c r="R31" s="24"/>
      <c r="S31" s="24"/>
      <c r="T31" s="24"/>
      <c r="U31" s="24"/>
      <c r="V31" s="24"/>
    </row>
    <row r="32" spans="1:22" ht="30.75" thickBot="1">
      <c r="A32" s="265">
        <v>11</v>
      </c>
      <c r="B32" s="219" t="s">
        <v>81</v>
      </c>
      <c r="C32" s="242"/>
      <c r="D32" s="219"/>
      <c r="E32" s="115" t="s">
        <v>82</v>
      </c>
      <c r="F32" s="117" t="s">
        <v>34</v>
      </c>
      <c r="G32" s="52">
        <v>8.0000000000000002E-3</v>
      </c>
      <c r="H32" s="52">
        <f>'ПОД 3 таблица 4 квартал 1'!F15</f>
        <v>0</v>
      </c>
      <c r="I32" s="52">
        <f t="shared" si="0"/>
        <v>0</v>
      </c>
      <c r="J32" s="52">
        <f t="shared" si="1"/>
        <v>8.0000000000000002E-3</v>
      </c>
      <c r="K32" s="52">
        <f>'ПОД 3 таблица 4 квартал 1'!G15</f>
        <v>0</v>
      </c>
      <c r="L32" s="52">
        <f t="shared" si="2"/>
        <v>0</v>
      </c>
      <c r="M32" s="52">
        <f t="shared" si="3"/>
        <v>8.0000000000000002E-3</v>
      </c>
      <c r="N32" s="52">
        <f>'ПОД 3 таблица 4 квартал 1'!H15</f>
        <v>0</v>
      </c>
      <c r="O32" s="54">
        <f t="shared" si="4"/>
        <v>0</v>
      </c>
      <c r="P32" s="52">
        <f t="shared" si="5"/>
        <v>0</v>
      </c>
      <c r="Q32" s="24"/>
      <c r="R32" s="24"/>
      <c r="S32" s="24"/>
      <c r="T32" s="24"/>
      <c r="U32" s="24"/>
      <c r="V32" s="24"/>
    </row>
    <row r="33" spans="1:22" ht="24.75" thickBot="1">
      <c r="A33" s="266"/>
      <c r="B33" s="221"/>
      <c r="C33" s="243"/>
      <c r="D33" s="221"/>
      <c r="E33" s="123" t="s">
        <v>58</v>
      </c>
      <c r="F33" s="121" t="s">
        <v>35</v>
      </c>
      <c r="G33" s="52">
        <v>1.6000000000000001E-3</v>
      </c>
      <c r="H33" s="52">
        <f>H32</f>
        <v>0</v>
      </c>
      <c r="I33" s="52">
        <f t="shared" si="0"/>
        <v>0</v>
      </c>
      <c r="J33" s="52">
        <f t="shared" si="1"/>
        <v>1.6000000000000001E-3</v>
      </c>
      <c r="K33" s="52">
        <f>K32</f>
        <v>0</v>
      </c>
      <c r="L33" s="52">
        <f t="shared" si="2"/>
        <v>0</v>
      </c>
      <c r="M33" s="52">
        <f t="shared" si="3"/>
        <v>1.6000000000000001E-3</v>
      </c>
      <c r="N33" s="52">
        <f>N32</f>
        <v>0</v>
      </c>
      <c r="O33" s="54">
        <f t="shared" si="4"/>
        <v>0</v>
      </c>
      <c r="P33" s="52">
        <f t="shared" si="5"/>
        <v>0</v>
      </c>
      <c r="Q33" s="24"/>
      <c r="R33" s="24"/>
      <c r="S33" s="24"/>
      <c r="T33" s="24"/>
      <c r="U33" s="24"/>
      <c r="V33" s="24"/>
    </row>
    <row r="34" spans="1:22" ht="45.75" thickBot="1">
      <c r="A34" s="266"/>
      <c r="B34" s="221"/>
      <c r="C34" s="243"/>
      <c r="D34" s="221"/>
      <c r="E34" s="115" t="s">
        <v>80</v>
      </c>
      <c r="F34" s="117" t="s">
        <v>37</v>
      </c>
      <c r="G34" s="52">
        <v>8.5999999999999993E-2</v>
      </c>
      <c r="H34" s="52">
        <f>H33</f>
        <v>0</v>
      </c>
      <c r="I34" s="52">
        <f t="shared" si="0"/>
        <v>0</v>
      </c>
      <c r="J34" s="52">
        <f t="shared" si="1"/>
        <v>8.5999999999999993E-2</v>
      </c>
      <c r="K34" s="52">
        <f>K33</f>
        <v>0</v>
      </c>
      <c r="L34" s="52">
        <f t="shared" si="2"/>
        <v>0</v>
      </c>
      <c r="M34" s="52">
        <f t="shared" si="3"/>
        <v>8.5999999999999993E-2</v>
      </c>
      <c r="N34" s="52">
        <f>N33</f>
        <v>0</v>
      </c>
      <c r="O34" s="54">
        <f t="shared" si="4"/>
        <v>0</v>
      </c>
      <c r="P34" s="52">
        <f t="shared" si="5"/>
        <v>0</v>
      </c>
      <c r="Q34" s="24"/>
      <c r="R34" s="24"/>
      <c r="S34" s="99"/>
      <c r="T34" s="24"/>
      <c r="U34" s="24"/>
      <c r="V34" s="24"/>
    </row>
    <row r="35" spans="1:22" ht="60.75" thickBot="1">
      <c r="A35" s="266"/>
      <c r="B35" s="221"/>
      <c r="C35" s="243"/>
      <c r="D35" s="221"/>
      <c r="E35" s="115" t="s">
        <v>175</v>
      </c>
      <c r="F35" s="120" t="s">
        <v>36</v>
      </c>
      <c r="G35" s="52">
        <v>5.0000000000000001E-3</v>
      </c>
      <c r="H35" s="52">
        <f>H34</f>
        <v>0</v>
      </c>
      <c r="I35" s="52">
        <f t="shared" si="0"/>
        <v>0</v>
      </c>
      <c r="J35" s="52">
        <f t="shared" si="1"/>
        <v>5.0000000000000001E-3</v>
      </c>
      <c r="K35" s="52">
        <f>K34</f>
        <v>0</v>
      </c>
      <c r="L35" s="52">
        <f t="shared" si="2"/>
        <v>0</v>
      </c>
      <c r="M35" s="52">
        <f t="shared" si="3"/>
        <v>5.0000000000000001E-3</v>
      </c>
      <c r="N35" s="52">
        <f>N34</f>
        <v>0</v>
      </c>
      <c r="O35" s="54">
        <f t="shared" si="4"/>
        <v>0</v>
      </c>
      <c r="P35" s="52">
        <f t="shared" si="5"/>
        <v>0</v>
      </c>
      <c r="Q35" s="24"/>
      <c r="R35" s="24"/>
      <c r="S35" s="24"/>
      <c r="T35" s="24"/>
      <c r="U35" s="24"/>
      <c r="V35" s="24"/>
    </row>
    <row r="36" spans="1:22" ht="60.75" thickBot="1">
      <c r="A36" s="267"/>
      <c r="B36" s="220"/>
      <c r="C36" s="244"/>
      <c r="D36" s="220"/>
      <c r="E36" s="115" t="s">
        <v>88</v>
      </c>
      <c r="F36" s="122">
        <v>2902</v>
      </c>
      <c r="G36" s="52">
        <v>0.13200000000000001</v>
      </c>
      <c r="H36" s="52">
        <f>H35</f>
        <v>0</v>
      </c>
      <c r="I36" s="52">
        <f t="shared" si="0"/>
        <v>0</v>
      </c>
      <c r="J36" s="52">
        <f t="shared" si="1"/>
        <v>0.13200000000000001</v>
      </c>
      <c r="K36" s="52">
        <f>K35</f>
        <v>0</v>
      </c>
      <c r="L36" s="52">
        <f t="shared" si="2"/>
        <v>0</v>
      </c>
      <c r="M36" s="52">
        <f t="shared" si="3"/>
        <v>0.13200000000000001</v>
      </c>
      <c r="N36" s="52">
        <f>N35</f>
        <v>0</v>
      </c>
      <c r="O36" s="54">
        <f t="shared" si="4"/>
        <v>0</v>
      </c>
      <c r="P36" s="52">
        <f t="shared" si="5"/>
        <v>0</v>
      </c>
      <c r="Q36" s="24"/>
      <c r="R36" s="24"/>
      <c r="S36" s="24"/>
      <c r="T36" s="24"/>
      <c r="U36" s="24"/>
      <c r="V36" s="24"/>
    </row>
    <row r="37" spans="1:22" ht="60">
      <c r="A37" s="52">
        <v>12</v>
      </c>
      <c r="B37" s="217" t="s">
        <v>110</v>
      </c>
      <c r="C37" s="218"/>
      <c r="D37" s="54"/>
      <c r="E37" s="115" t="s">
        <v>88</v>
      </c>
      <c r="F37" s="124">
        <v>2902</v>
      </c>
      <c r="G37" s="52">
        <v>1.2E-2</v>
      </c>
      <c r="H37" s="52">
        <f>'ПОД 3 таблица 4 квартал 1'!F16</f>
        <v>0</v>
      </c>
      <c r="I37" s="52">
        <f t="shared" si="0"/>
        <v>0</v>
      </c>
      <c r="J37" s="52">
        <f t="shared" si="1"/>
        <v>1.2E-2</v>
      </c>
      <c r="K37" s="52">
        <f>'ПОД 3 таблица 4 квартал 1'!G16</f>
        <v>0</v>
      </c>
      <c r="L37" s="52">
        <f t="shared" si="2"/>
        <v>0</v>
      </c>
      <c r="M37" s="52">
        <f t="shared" si="3"/>
        <v>1.2E-2</v>
      </c>
      <c r="N37" s="52">
        <f>'ПОД 3 таблица 4 квартал 1'!H16</f>
        <v>0</v>
      </c>
      <c r="O37" s="54">
        <f t="shared" si="4"/>
        <v>0</v>
      </c>
      <c r="P37" s="52">
        <f t="shared" si="5"/>
        <v>0</v>
      </c>
      <c r="Q37" s="24"/>
      <c r="R37" s="24"/>
      <c r="S37" s="24"/>
      <c r="T37" s="24"/>
      <c r="U37" s="24"/>
      <c r="V37" s="24"/>
    </row>
    <row r="38" spans="1:22" ht="60">
      <c r="A38" s="265">
        <v>13</v>
      </c>
      <c r="B38" s="219" t="s">
        <v>77</v>
      </c>
      <c r="C38" s="242"/>
      <c r="D38" s="219"/>
      <c r="E38" s="115" t="s">
        <v>88</v>
      </c>
      <c r="F38" s="124">
        <v>2902</v>
      </c>
      <c r="G38" s="53">
        <v>0.13700000000000001</v>
      </c>
      <c r="H38" s="52">
        <f>'ПОД 3 таблица 4 квартал 1'!F17</f>
        <v>360</v>
      </c>
      <c r="I38" s="52">
        <f t="shared" si="0"/>
        <v>0.17755200000000002</v>
      </c>
      <c r="J38" s="52">
        <f t="shared" si="1"/>
        <v>0.13700000000000001</v>
      </c>
      <c r="K38" s="52">
        <f>'ПОД 3 таблица 4 квартал 1'!G17</f>
        <v>240</v>
      </c>
      <c r="L38" s="52">
        <f t="shared" si="2"/>
        <v>0.11836800000000001</v>
      </c>
      <c r="M38" s="52">
        <f t="shared" si="3"/>
        <v>0.13700000000000001</v>
      </c>
      <c r="N38" s="52">
        <f>'ПОД 3 таблица 4 квартал 1'!H17</f>
        <v>240</v>
      </c>
      <c r="O38" s="54">
        <f t="shared" si="4"/>
        <v>0.11836800000000001</v>
      </c>
      <c r="P38" s="52">
        <f t="shared" si="5"/>
        <v>0.41428800000000005</v>
      </c>
      <c r="Q38" s="24"/>
      <c r="R38" s="24"/>
      <c r="S38" s="24"/>
      <c r="T38" s="24"/>
      <c r="U38" s="24"/>
      <c r="V38" s="24"/>
    </row>
    <row r="39" spans="1:22" ht="30.75" thickBot="1">
      <c r="A39" s="266"/>
      <c r="B39" s="221"/>
      <c r="C39" s="243"/>
      <c r="D39" s="221"/>
      <c r="E39" s="115" t="s">
        <v>82</v>
      </c>
      <c r="F39" s="117" t="s">
        <v>34</v>
      </c>
      <c r="G39" s="53">
        <v>3.4000000000000002E-2</v>
      </c>
      <c r="H39" s="52">
        <f>H38</f>
        <v>360</v>
      </c>
      <c r="I39" s="52">
        <f t="shared" si="0"/>
        <v>4.4063999999999999E-2</v>
      </c>
      <c r="J39" s="52">
        <f t="shared" si="1"/>
        <v>3.4000000000000002E-2</v>
      </c>
      <c r="K39" s="52">
        <f>K38</f>
        <v>240</v>
      </c>
      <c r="L39" s="52">
        <f t="shared" si="2"/>
        <v>2.9375999999999999E-2</v>
      </c>
      <c r="M39" s="52">
        <f t="shared" si="3"/>
        <v>3.4000000000000002E-2</v>
      </c>
      <c r="N39" s="52">
        <f>N38</f>
        <v>240</v>
      </c>
      <c r="O39" s="54">
        <f t="shared" si="4"/>
        <v>2.9375999999999999E-2</v>
      </c>
      <c r="P39" s="52">
        <f t="shared" si="5"/>
        <v>0.102816</v>
      </c>
      <c r="Q39" s="24"/>
      <c r="R39" s="24"/>
      <c r="S39" s="24"/>
      <c r="T39" s="24"/>
      <c r="U39" s="24"/>
      <c r="V39" s="24"/>
    </row>
    <row r="40" spans="1:22" ht="45.75" thickBot="1">
      <c r="A40" s="267"/>
      <c r="B40" s="220"/>
      <c r="C40" s="244"/>
      <c r="D40" s="220"/>
      <c r="E40" s="115" t="s">
        <v>80</v>
      </c>
      <c r="F40" s="117" t="s">
        <v>37</v>
      </c>
      <c r="G40" s="53">
        <v>0.01</v>
      </c>
      <c r="H40" s="52">
        <f>H39</f>
        <v>360</v>
      </c>
      <c r="I40" s="52">
        <f t="shared" si="0"/>
        <v>1.2959999999999999E-2</v>
      </c>
      <c r="J40" s="52">
        <f t="shared" si="1"/>
        <v>0.01</v>
      </c>
      <c r="K40" s="52">
        <f>K39</f>
        <v>240</v>
      </c>
      <c r="L40" s="52">
        <f t="shared" si="2"/>
        <v>8.6400000000000001E-3</v>
      </c>
      <c r="M40" s="52">
        <f t="shared" si="3"/>
        <v>0.01</v>
      </c>
      <c r="N40" s="52">
        <f>N39</f>
        <v>240</v>
      </c>
      <c r="O40" s="54">
        <f t="shared" si="4"/>
        <v>8.6400000000000001E-3</v>
      </c>
      <c r="P40" s="52">
        <f t="shared" si="5"/>
        <v>3.0240000000000003E-2</v>
      </c>
      <c r="Q40" s="24"/>
      <c r="R40" s="24"/>
      <c r="S40" s="24"/>
      <c r="T40" s="24"/>
      <c r="U40" s="24"/>
      <c r="V40" s="24"/>
    </row>
    <row r="41" spans="1:22" ht="60">
      <c r="A41" s="52">
        <v>14</v>
      </c>
      <c r="B41" s="217" t="s">
        <v>76</v>
      </c>
      <c r="C41" s="218"/>
      <c r="D41" s="54"/>
      <c r="E41" s="115" t="s">
        <v>88</v>
      </c>
      <c r="F41" s="124">
        <v>2902</v>
      </c>
      <c r="G41" s="53">
        <v>0.04</v>
      </c>
      <c r="H41" s="52">
        <f>'ПОД 3 таблица 4 квартал 1'!F18</f>
        <v>180</v>
      </c>
      <c r="I41" s="52">
        <f t="shared" si="0"/>
        <v>2.5919999999999999E-2</v>
      </c>
      <c r="J41" s="52">
        <f t="shared" si="1"/>
        <v>0.04</v>
      </c>
      <c r="K41" s="52">
        <f>'ПОД 3 таблица 4 квартал 1'!G18</f>
        <v>120</v>
      </c>
      <c r="L41" s="52">
        <f t="shared" si="2"/>
        <v>1.728E-2</v>
      </c>
      <c r="M41" s="52">
        <f t="shared" si="3"/>
        <v>0.04</v>
      </c>
      <c r="N41" s="52">
        <f>'ПОД 3 таблица 4 квартал 1'!H18</f>
        <v>120</v>
      </c>
      <c r="O41" s="54">
        <f t="shared" si="4"/>
        <v>1.728E-2</v>
      </c>
      <c r="P41" s="52">
        <f t="shared" si="5"/>
        <v>6.0480000000000006E-2</v>
      </c>
      <c r="Q41" s="24"/>
      <c r="R41" s="24"/>
      <c r="S41" s="24"/>
      <c r="T41" s="24"/>
      <c r="U41" s="24"/>
      <c r="V41" s="24"/>
    </row>
    <row r="42" spans="1:22" ht="60">
      <c r="A42" s="52">
        <v>15</v>
      </c>
      <c r="B42" s="217" t="s">
        <v>75</v>
      </c>
      <c r="C42" s="218"/>
      <c r="D42" s="54"/>
      <c r="E42" s="115" t="s">
        <v>183</v>
      </c>
      <c r="F42" s="125" t="s">
        <v>184</v>
      </c>
      <c r="G42" s="97">
        <v>1.36E-5</v>
      </c>
      <c r="H42" s="52">
        <f>'ПОД 3 таблица 4 квартал 1'!F19</f>
        <v>368</v>
      </c>
      <c r="I42" s="52">
        <f t="shared" si="0"/>
        <v>1.801728E-5</v>
      </c>
      <c r="J42" s="97">
        <f t="shared" si="1"/>
        <v>1.36E-5</v>
      </c>
      <c r="K42" s="52">
        <f>'ПОД 3 таблица 4 квартал 1'!G19</f>
        <v>480</v>
      </c>
      <c r="L42" s="52">
        <f t="shared" si="2"/>
        <v>2.3500799999999997E-5</v>
      </c>
      <c r="M42" s="97">
        <f t="shared" si="3"/>
        <v>1.36E-5</v>
      </c>
      <c r="N42" s="52">
        <f>'ПОД 3 таблица 4 квартал 1'!H19</f>
        <v>360</v>
      </c>
      <c r="O42" s="54">
        <f t="shared" si="4"/>
        <v>1.7625600000000003E-5</v>
      </c>
      <c r="P42" s="52">
        <f t="shared" si="5"/>
        <v>5.914368E-5</v>
      </c>
      <c r="Q42" s="24"/>
      <c r="R42" s="24"/>
      <c r="S42" s="24"/>
      <c r="T42" s="24"/>
      <c r="U42" s="24"/>
      <c r="V42" s="24"/>
    </row>
    <row r="43" spans="1:22" ht="60">
      <c r="A43" s="52">
        <v>16</v>
      </c>
      <c r="B43" s="217" t="s">
        <v>74</v>
      </c>
      <c r="C43" s="218"/>
      <c r="D43" s="54"/>
      <c r="E43" s="115" t="s">
        <v>183</v>
      </c>
      <c r="F43" s="125" t="s">
        <v>184</v>
      </c>
      <c r="G43" s="53">
        <v>2.2000000000000001E-4</v>
      </c>
      <c r="H43" s="52">
        <f>'ПОД 3 таблица 4 квартал 1'!F20</f>
        <v>0</v>
      </c>
      <c r="I43" s="52">
        <f t="shared" si="0"/>
        <v>0</v>
      </c>
      <c r="J43" s="52">
        <f t="shared" si="1"/>
        <v>2.2000000000000001E-4</v>
      </c>
      <c r="K43" s="52">
        <f>'ПОД 3 таблица 4 квартал 1'!G20</f>
        <v>0</v>
      </c>
      <c r="L43" s="52">
        <f t="shared" si="2"/>
        <v>0</v>
      </c>
      <c r="M43" s="52">
        <f t="shared" si="3"/>
        <v>2.2000000000000001E-4</v>
      </c>
      <c r="N43" s="52">
        <f>'ПОД 3 таблица 4 квартал 1'!H20</f>
        <v>0</v>
      </c>
      <c r="O43" s="54">
        <f t="shared" si="4"/>
        <v>0</v>
      </c>
      <c r="P43" s="52">
        <f t="shared" si="5"/>
        <v>0</v>
      </c>
      <c r="Q43" s="24"/>
      <c r="R43" s="24"/>
      <c r="S43" s="24"/>
      <c r="T43" s="24"/>
      <c r="U43" s="24"/>
      <c r="V43" s="24"/>
    </row>
    <row r="44" spans="1:22" ht="60">
      <c r="A44" s="52">
        <v>17</v>
      </c>
      <c r="B44" s="217" t="s">
        <v>185</v>
      </c>
      <c r="C44" s="218"/>
      <c r="D44" s="54"/>
      <c r="E44" s="115" t="s">
        <v>88</v>
      </c>
      <c r="F44" s="124">
        <v>2902</v>
      </c>
      <c r="G44" s="53">
        <v>1E-3</v>
      </c>
      <c r="H44" s="52">
        <f>'ПОД 3 таблица 4 квартал 1'!F21</f>
        <v>496</v>
      </c>
      <c r="I44" s="52">
        <f t="shared" si="0"/>
        <v>1.7855999999999998E-3</v>
      </c>
      <c r="J44" s="52">
        <f t="shared" si="1"/>
        <v>1E-3</v>
      </c>
      <c r="K44" s="52">
        <f>'ПОД 3 таблица 4 квартал 1'!G21</f>
        <v>448</v>
      </c>
      <c r="L44" s="52">
        <f t="shared" si="2"/>
        <v>1.6128E-3</v>
      </c>
      <c r="M44" s="52">
        <f t="shared" si="3"/>
        <v>1E-3</v>
      </c>
      <c r="N44" s="52">
        <f>'ПОД 3 таблица 4 квартал 1'!H21</f>
        <v>176</v>
      </c>
      <c r="O44" s="54">
        <f t="shared" si="4"/>
        <v>6.335999999999999E-4</v>
      </c>
      <c r="P44" s="52">
        <f t="shared" si="5"/>
        <v>4.032E-3</v>
      </c>
      <c r="Q44" s="24"/>
      <c r="R44" s="24"/>
      <c r="S44" s="24"/>
      <c r="T44" s="24"/>
      <c r="U44" s="24"/>
      <c r="V44" s="24"/>
    </row>
    <row r="45" spans="1:22" ht="45.75" thickBot="1">
      <c r="A45" s="265">
        <v>18</v>
      </c>
      <c r="B45" s="224" t="s">
        <v>186</v>
      </c>
      <c r="C45" s="264"/>
      <c r="D45" s="224"/>
      <c r="E45" s="115" t="s">
        <v>80</v>
      </c>
      <c r="F45" s="117" t="s">
        <v>37</v>
      </c>
      <c r="G45" s="53">
        <v>9.2607999999999996E-2</v>
      </c>
      <c r="H45" s="52">
        <f>'ПОД 3 таблица 4 квартал 1'!F22</f>
        <v>744</v>
      </c>
      <c r="I45" s="52">
        <f>(G45+T45)*H45*3600/1000000/2</f>
        <v>0.23091557759999998</v>
      </c>
      <c r="J45" s="52">
        <f t="shared" si="1"/>
        <v>9.2607999999999996E-2</v>
      </c>
      <c r="K45" s="52">
        <f>'ПОД 3 таблица 4 квартал 1'!G22</f>
        <v>672</v>
      </c>
      <c r="L45" s="52">
        <f>(J45+T45+U45)*K45*3600/1000000/3</f>
        <v>0.20652549119999999</v>
      </c>
      <c r="M45" s="52">
        <f t="shared" si="3"/>
        <v>9.2607999999999996E-2</v>
      </c>
      <c r="N45" s="52">
        <f>'ПОД 3 таблица 4 квартал 1'!H22</f>
        <v>744</v>
      </c>
      <c r="O45" s="54">
        <f>(M45+T45+U45+V45)*N45*3600/1000000/4</f>
        <v>0.22720733279999999</v>
      </c>
      <c r="P45" s="52">
        <f t="shared" si="5"/>
        <v>0.66464840160000005</v>
      </c>
      <c r="Q45" s="24"/>
      <c r="R45" s="24"/>
      <c r="S45" s="24"/>
      <c r="T45" s="24">
        <v>7.9820000000000002E-2</v>
      </c>
      <c r="U45" s="24">
        <v>8.3680000000000004E-2</v>
      </c>
      <c r="V45" s="24">
        <v>8.3210000000000006E-2</v>
      </c>
    </row>
    <row r="46" spans="1:22" ht="30.75" thickBot="1">
      <c r="A46" s="267"/>
      <c r="B46" s="223"/>
      <c r="C46" s="244"/>
      <c r="D46" s="223"/>
      <c r="E46" s="115" t="s">
        <v>82</v>
      </c>
      <c r="F46" s="117" t="s">
        <v>34</v>
      </c>
      <c r="G46" s="53">
        <v>0.16409299999999999</v>
      </c>
      <c r="H46" s="52">
        <f>H45</f>
        <v>744</v>
      </c>
      <c r="I46" s="52">
        <f t="shared" ref="I46:I48" si="10">(G46+T46)*H46*3600/1000000/2</f>
        <v>0.40991974559999994</v>
      </c>
      <c r="J46" s="52">
        <f t="shared" si="1"/>
        <v>0.16409299999999999</v>
      </c>
      <c r="K46" s="52">
        <f>K45</f>
        <v>672</v>
      </c>
      <c r="L46" s="52">
        <f t="shared" ref="L46:L48" si="11">(J46+T46+U46)*K46*3600/1000000/3</f>
        <v>0.36206795519999996</v>
      </c>
      <c r="M46" s="52">
        <f t="shared" si="3"/>
        <v>0.16409299999999999</v>
      </c>
      <c r="N46" s="52">
        <f>N45</f>
        <v>744</v>
      </c>
      <c r="O46" s="54">
        <f t="shared" ref="O46:O48" si="12">(M46+T46+U46+V46)*N46*3600/1000000/4</f>
        <v>0.39331835279999994</v>
      </c>
      <c r="P46" s="52">
        <f t="shared" si="5"/>
        <v>1.1653060535999997</v>
      </c>
      <c r="Q46" s="24"/>
      <c r="R46" s="24"/>
      <c r="S46" s="24"/>
      <c r="T46" s="24">
        <v>0.14199999999999999</v>
      </c>
      <c r="U46" s="24">
        <v>0.1429</v>
      </c>
      <c r="V46" s="24">
        <v>0.1384</v>
      </c>
    </row>
    <row r="47" spans="1:22" ht="45.75" thickBot="1">
      <c r="A47" s="265">
        <v>19</v>
      </c>
      <c r="B47" s="224" t="s">
        <v>187</v>
      </c>
      <c r="C47" s="264"/>
      <c r="D47" s="224"/>
      <c r="E47" s="115" t="s">
        <v>80</v>
      </c>
      <c r="F47" s="117" t="s">
        <v>37</v>
      </c>
      <c r="G47" s="53">
        <v>0.41994100000000001</v>
      </c>
      <c r="H47" s="52">
        <f>'ПОД 3 таблица 4 квартал 1'!F23</f>
        <v>744</v>
      </c>
      <c r="I47" s="52">
        <f t="shared" si="10"/>
        <v>1.0870835472000002</v>
      </c>
      <c r="J47" s="52">
        <f t="shared" si="1"/>
        <v>0.41994100000000001</v>
      </c>
      <c r="K47" s="52">
        <f>'ПОД 3 таблица 4 квартал 1'!G23</f>
        <v>672</v>
      </c>
      <c r="L47" s="52">
        <f t="shared" si="11"/>
        <v>0.96351978240000014</v>
      </c>
      <c r="M47" s="52">
        <f t="shared" si="3"/>
        <v>0.41994100000000001</v>
      </c>
      <c r="N47" s="52">
        <f>'ПОД 3 таблица 4 квартал 1'!H23</f>
        <v>744</v>
      </c>
      <c r="O47" s="54">
        <f t="shared" si="12"/>
        <v>1.0369030536000001</v>
      </c>
      <c r="P47" s="52">
        <f t="shared" si="5"/>
        <v>3.0875063832000005</v>
      </c>
      <c r="Q47" s="24"/>
      <c r="R47" s="24"/>
      <c r="S47" s="24"/>
      <c r="T47" s="24">
        <v>0.39179999999999998</v>
      </c>
      <c r="U47" s="24">
        <v>0.3831</v>
      </c>
      <c r="V47" s="24">
        <v>0.35370000000000001</v>
      </c>
    </row>
    <row r="48" spans="1:22" ht="30.75" thickBot="1">
      <c r="A48" s="267"/>
      <c r="B48" s="223"/>
      <c r="C48" s="244"/>
      <c r="D48" s="223"/>
      <c r="E48" s="115" t="s">
        <v>82</v>
      </c>
      <c r="F48" s="117" t="s">
        <v>34</v>
      </c>
      <c r="G48" s="53">
        <v>0.94046600000000002</v>
      </c>
      <c r="H48" s="52">
        <f>H47</f>
        <v>744</v>
      </c>
      <c r="I48" s="52">
        <f t="shared" si="10"/>
        <v>2.3614997471999999</v>
      </c>
      <c r="J48" s="52">
        <f t="shared" si="1"/>
        <v>0.94046600000000002</v>
      </c>
      <c r="K48" s="52">
        <f>K47</f>
        <v>672</v>
      </c>
      <c r="L48" s="52">
        <f t="shared" si="11"/>
        <v>2.0719367423999997</v>
      </c>
      <c r="M48" s="52">
        <f t="shared" si="3"/>
        <v>0.94046600000000002</v>
      </c>
      <c r="N48" s="52">
        <f>N47</f>
        <v>744</v>
      </c>
      <c r="O48" s="54">
        <f t="shared" si="12"/>
        <v>2.2395213936</v>
      </c>
      <c r="P48" s="52">
        <f t="shared" si="5"/>
        <v>6.6729578832000005</v>
      </c>
      <c r="Q48" s="24"/>
      <c r="R48" s="24"/>
      <c r="S48" s="24"/>
      <c r="T48" s="24">
        <v>0.82289999999999996</v>
      </c>
      <c r="U48" s="24">
        <v>0.80600000000000005</v>
      </c>
      <c r="V48" s="24">
        <v>0.7752</v>
      </c>
    </row>
    <row r="49" spans="1:23" ht="30.75" thickBot="1">
      <c r="A49" s="265">
        <v>20</v>
      </c>
      <c r="B49" s="224" t="s">
        <v>109</v>
      </c>
      <c r="C49" s="264"/>
      <c r="D49" s="224"/>
      <c r="E49" s="115" t="s">
        <v>82</v>
      </c>
      <c r="F49" s="117" t="s">
        <v>34</v>
      </c>
      <c r="G49" s="53">
        <v>0.10199999999999999</v>
      </c>
      <c r="H49" s="52">
        <f>'ПОД 3 таблица 4 квартал 1'!F24</f>
        <v>0</v>
      </c>
      <c r="I49" s="52">
        <f t="shared" si="0"/>
        <v>0</v>
      </c>
      <c r="J49" s="52">
        <f t="shared" si="1"/>
        <v>0.10199999999999999</v>
      </c>
      <c r="K49" s="52">
        <f>'ПОД 3 таблица 4 квартал 1'!G24</f>
        <v>0</v>
      </c>
      <c r="L49" s="52">
        <f t="shared" si="2"/>
        <v>0</v>
      </c>
      <c r="M49" s="52">
        <f t="shared" si="3"/>
        <v>0.10199999999999999</v>
      </c>
      <c r="N49" s="52">
        <f>'ПОД 3 таблица 4 квартал 1'!H24</f>
        <v>0</v>
      </c>
      <c r="O49" s="54">
        <f t="shared" si="4"/>
        <v>0</v>
      </c>
      <c r="P49" s="52">
        <f t="shared" si="5"/>
        <v>0</v>
      </c>
      <c r="Q49" s="24"/>
      <c r="R49" s="24"/>
      <c r="S49" s="24"/>
      <c r="T49" s="24"/>
      <c r="U49" s="24"/>
      <c r="V49" s="24"/>
    </row>
    <row r="50" spans="1:23" ht="24.75" thickBot="1">
      <c r="A50" s="266"/>
      <c r="B50" s="222"/>
      <c r="C50" s="243"/>
      <c r="D50" s="222"/>
      <c r="E50" s="123" t="s">
        <v>58</v>
      </c>
      <c r="F50" s="121" t="s">
        <v>35</v>
      </c>
      <c r="G50" s="53">
        <v>1.6226999999999998E-2</v>
      </c>
      <c r="H50" s="52">
        <f>H49</f>
        <v>0</v>
      </c>
      <c r="I50" s="52">
        <f t="shared" si="0"/>
        <v>0</v>
      </c>
      <c r="J50" s="52">
        <f t="shared" si="1"/>
        <v>1.6226999999999998E-2</v>
      </c>
      <c r="K50" s="52">
        <f>K49</f>
        <v>0</v>
      </c>
      <c r="L50" s="52">
        <f t="shared" si="2"/>
        <v>0</v>
      </c>
      <c r="M50" s="52">
        <f t="shared" si="3"/>
        <v>1.6226999999999998E-2</v>
      </c>
      <c r="N50" s="52">
        <f>N49</f>
        <v>0</v>
      </c>
      <c r="O50" s="54">
        <f t="shared" si="4"/>
        <v>0</v>
      </c>
      <c r="P50" s="52">
        <f t="shared" si="5"/>
        <v>0</v>
      </c>
      <c r="Q50" s="24"/>
      <c r="R50" s="24"/>
      <c r="S50" s="24"/>
      <c r="T50" s="24"/>
      <c r="U50" s="24"/>
      <c r="V50" s="24"/>
    </row>
    <row r="51" spans="1:23" ht="45.75" thickBot="1">
      <c r="A51" s="266"/>
      <c r="B51" s="222"/>
      <c r="C51" s="243"/>
      <c r="D51" s="222"/>
      <c r="E51" s="115" t="s">
        <v>80</v>
      </c>
      <c r="F51" s="117" t="s">
        <v>37</v>
      </c>
      <c r="G51" s="53">
        <v>1.044</v>
      </c>
      <c r="H51" s="52">
        <f>H50</f>
        <v>0</v>
      </c>
      <c r="I51" s="52">
        <f t="shared" si="0"/>
        <v>0</v>
      </c>
      <c r="J51" s="52">
        <f t="shared" si="1"/>
        <v>1.044</v>
      </c>
      <c r="K51" s="52">
        <f>K50</f>
        <v>0</v>
      </c>
      <c r="L51" s="52">
        <f t="shared" si="2"/>
        <v>0</v>
      </c>
      <c r="M51" s="52">
        <f t="shared" si="3"/>
        <v>1.044</v>
      </c>
      <c r="N51" s="52">
        <f>N50</f>
        <v>0</v>
      </c>
      <c r="O51" s="54">
        <f t="shared" si="4"/>
        <v>0</v>
      </c>
      <c r="P51" s="52">
        <f t="shared" si="5"/>
        <v>0</v>
      </c>
      <c r="Q51" s="24"/>
      <c r="R51" s="24"/>
      <c r="S51" s="24"/>
      <c r="T51" s="24"/>
      <c r="U51" s="24"/>
      <c r="V51" s="24"/>
    </row>
    <row r="52" spans="1:23" ht="60.75" thickBot="1">
      <c r="A52" s="266"/>
      <c r="B52" s="222"/>
      <c r="C52" s="243"/>
      <c r="D52" s="222"/>
      <c r="E52" s="115" t="s">
        <v>175</v>
      </c>
      <c r="F52" s="120" t="s">
        <v>36</v>
      </c>
      <c r="G52" s="53">
        <v>5.5E-2</v>
      </c>
      <c r="H52" s="52">
        <f>H51</f>
        <v>0</v>
      </c>
      <c r="I52" s="52">
        <f t="shared" si="0"/>
        <v>0</v>
      </c>
      <c r="J52" s="52">
        <f t="shared" si="1"/>
        <v>5.5E-2</v>
      </c>
      <c r="K52" s="52">
        <f>K51</f>
        <v>0</v>
      </c>
      <c r="L52" s="52">
        <f t="shared" si="2"/>
        <v>0</v>
      </c>
      <c r="M52" s="52">
        <f t="shared" si="3"/>
        <v>5.5E-2</v>
      </c>
      <c r="N52" s="52">
        <f>N51</f>
        <v>0</v>
      </c>
      <c r="O52" s="54">
        <f t="shared" si="4"/>
        <v>0</v>
      </c>
      <c r="P52" s="52">
        <f t="shared" si="5"/>
        <v>0</v>
      </c>
      <c r="Q52" s="24"/>
      <c r="R52" s="24"/>
      <c r="S52" s="24"/>
      <c r="T52" s="24"/>
      <c r="U52" s="24"/>
      <c r="V52" s="24"/>
    </row>
    <row r="53" spans="1:23" ht="60.75" thickBot="1">
      <c r="A53" s="266"/>
      <c r="B53" s="222"/>
      <c r="C53" s="243"/>
      <c r="D53" s="222"/>
      <c r="E53" s="115" t="s">
        <v>88</v>
      </c>
      <c r="F53" s="122">
        <v>2902</v>
      </c>
      <c r="G53" s="53">
        <v>0.19800000000000001</v>
      </c>
      <c r="H53" s="52">
        <f>H52</f>
        <v>0</v>
      </c>
      <c r="I53" s="52">
        <f t="shared" si="0"/>
        <v>0</v>
      </c>
      <c r="J53" s="52">
        <f t="shared" si="1"/>
        <v>0.19800000000000001</v>
      </c>
      <c r="K53" s="52">
        <f>K52</f>
        <v>0</v>
      </c>
      <c r="L53" s="52">
        <f t="shared" si="2"/>
        <v>0</v>
      </c>
      <c r="M53" s="52">
        <f t="shared" si="3"/>
        <v>0.19800000000000001</v>
      </c>
      <c r="N53" s="52">
        <f>N52</f>
        <v>0</v>
      </c>
      <c r="O53" s="54">
        <f t="shared" si="4"/>
        <v>0</v>
      </c>
      <c r="P53" s="52">
        <f t="shared" si="5"/>
        <v>0</v>
      </c>
      <c r="Q53" s="24"/>
      <c r="R53" s="24"/>
      <c r="S53" s="24"/>
      <c r="T53" s="24"/>
      <c r="U53" s="24"/>
      <c r="V53" s="24"/>
    </row>
    <row r="54" spans="1:23" ht="24.75" thickBot="1">
      <c r="A54" s="267"/>
      <c r="B54" s="223"/>
      <c r="C54" s="244"/>
      <c r="D54" s="223"/>
      <c r="E54" s="123" t="s">
        <v>60</v>
      </c>
      <c r="F54" s="122" t="s">
        <v>38</v>
      </c>
      <c r="G54" s="53">
        <v>2.5999999999999998E-5</v>
      </c>
      <c r="H54" s="52">
        <f>H53</f>
        <v>0</v>
      </c>
      <c r="I54" s="52">
        <f t="shared" si="0"/>
        <v>0</v>
      </c>
      <c r="J54" s="52">
        <f t="shared" si="1"/>
        <v>2.5999999999999998E-5</v>
      </c>
      <c r="K54" s="52">
        <f>K53</f>
        <v>0</v>
      </c>
      <c r="L54" s="52">
        <f t="shared" si="2"/>
        <v>0</v>
      </c>
      <c r="M54" s="52">
        <f t="shared" si="3"/>
        <v>2.5999999999999998E-5</v>
      </c>
      <c r="N54" s="52">
        <f>N53</f>
        <v>0</v>
      </c>
      <c r="O54" s="54">
        <f t="shared" si="4"/>
        <v>0</v>
      </c>
      <c r="P54" s="52">
        <f t="shared" si="5"/>
        <v>0</v>
      </c>
      <c r="Q54" s="24"/>
      <c r="R54" s="24"/>
      <c r="S54" s="24"/>
      <c r="T54" s="24"/>
      <c r="U54" s="24"/>
      <c r="V54" s="24"/>
      <c r="W54" s="96"/>
    </row>
    <row r="55" spans="1:23" ht="30">
      <c r="A55" s="265">
        <v>21</v>
      </c>
      <c r="B55" s="224" t="s">
        <v>73</v>
      </c>
      <c r="C55" s="264"/>
      <c r="D55" s="224"/>
      <c r="E55" s="115" t="s">
        <v>82</v>
      </c>
      <c r="F55" s="126" t="s">
        <v>34</v>
      </c>
      <c r="G55" s="53">
        <v>8.0000000000000002E-3</v>
      </c>
      <c r="H55" s="52">
        <f>'ПОД 3 таблица 4 квартал 1'!F25</f>
        <v>0</v>
      </c>
      <c r="I55" s="52">
        <f t="shared" si="0"/>
        <v>0</v>
      </c>
      <c r="J55" s="52">
        <f t="shared" si="1"/>
        <v>8.0000000000000002E-3</v>
      </c>
      <c r="K55" s="52">
        <f>'ПОД 3 таблица 4 квартал 1'!G25</f>
        <v>0</v>
      </c>
      <c r="L55" s="52">
        <f t="shared" si="2"/>
        <v>0</v>
      </c>
      <c r="M55" s="52">
        <f t="shared" si="3"/>
        <v>8.0000000000000002E-3</v>
      </c>
      <c r="N55" s="52">
        <f>'ПОД 3 таблица 4 квартал 1'!H25</f>
        <v>0</v>
      </c>
      <c r="O55" s="54">
        <f t="shared" si="4"/>
        <v>0</v>
      </c>
      <c r="P55" s="52">
        <f t="shared" si="5"/>
        <v>0</v>
      </c>
      <c r="Q55" s="24"/>
      <c r="R55" s="24"/>
      <c r="S55" s="24"/>
      <c r="T55" s="24"/>
      <c r="U55" s="24"/>
      <c r="V55" s="24"/>
    </row>
    <row r="56" spans="1:23" ht="24">
      <c r="A56" s="266"/>
      <c r="B56" s="222"/>
      <c r="C56" s="243"/>
      <c r="D56" s="222"/>
      <c r="E56" s="123" t="s">
        <v>58</v>
      </c>
      <c r="F56" s="127" t="s">
        <v>35</v>
      </c>
      <c r="G56" s="53">
        <v>1.6000000000000001E-3</v>
      </c>
      <c r="H56" s="52">
        <f>H55</f>
        <v>0</v>
      </c>
      <c r="I56" s="52">
        <f t="shared" si="0"/>
        <v>0</v>
      </c>
      <c r="J56" s="52">
        <f t="shared" si="1"/>
        <v>1.6000000000000001E-3</v>
      </c>
      <c r="K56" s="52">
        <f>K55</f>
        <v>0</v>
      </c>
      <c r="L56" s="52">
        <f t="shared" si="2"/>
        <v>0</v>
      </c>
      <c r="M56" s="52">
        <f t="shared" si="3"/>
        <v>1.6000000000000001E-3</v>
      </c>
      <c r="N56" s="52">
        <f>N55</f>
        <v>0</v>
      </c>
      <c r="O56" s="54">
        <f t="shared" si="4"/>
        <v>0</v>
      </c>
      <c r="P56" s="52">
        <f t="shared" si="5"/>
        <v>0</v>
      </c>
      <c r="Q56" s="24"/>
      <c r="R56" s="24"/>
      <c r="S56" s="24"/>
      <c r="T56" s="24"/>
      <c r="U56" s="24"/>
      <c r="V56" s="24"/>
    </row>
    <row r="57" spans="1:23" ht="45.75" thickBot="1">
      <c r="A57" s="266"/>
      <c r="B57" s="222"/>
      <c r="C57" s="243"/>
      <c r="D57" s="222"/>
      <c r="E57" s="115" t="s">
        <v>80</v>
      </c>
      <c r="F57" s="117" t="s">
        <v>37</v>
      </c>
      <c r="G57" s="53">
        <v>8.5999999999999993E-2</v>
      </c>
      <c r="H57" s="52">
        <f>H56</f>
        <v>0</v>
      </c>
      <c r="I57" s="52">
        <f t="shared" si="0"/>
        <v>0</v>
      </c>
      <c r="J57" s="52">
        <f t="shared" si="1"/>
        <v>8.5999999999999993E-2</v>
      </c>
      <c r="K57" s="52">
        <f>K56</f>
        <v>0</v>
      </c>
      <c r="L57" s="52">
        <f t="shared" si="2"/>
        <v>0</v>
      </c>
      <c r="M57" s="52">
        <f t="shared" si="3"/>
        <v>8.5999999999999993E-2</v>
      </c>
      <c r="N57" s="52">
        <f>N56</f>
        <v>0</v>
      </c>
      <c r="O57" s="54">
        <f t="shared" si="4"/>
        <v>0</v>
      </c>
      <c r="P57" s="52">
        <f t="shared" si="5"/>
        <v>0</v>
      </c>
      <c r="Q57" s="24"/>
      <c r="R57" s="24"/>
      <c r="S57" s="24"/>
      <c r="T57" s="24"/>
      <c r="U57" s="24"/>
      <c r="V57" s="24"/>
    </row>
    <row r="58" spans="1:23" ht="60.75" thickBot="1">
      <c r="A58" s="266"/>
      <c r="B58" s="222"/>
      <c r="C58" s="243"/>
      <c r="D58" s="222"/>
      <c r="E58" s="115" t="s">
        <v>175</v>
      </c>
      <c r="F58" s="120" t="s">
        <v>36</v>
      </c>
      <c r="G58" s="53">
        <v>5.0000000000000001E-3</v>
      </c>
      <c r="H58" s="52">
        <f>H57</f>
        <v>0</v>
      </c>
      <c r="I58" s="52">
        <f t="shared" si="0"/>
        <v>0</v>
      </c>
      <c r="J58" s="52">
        <f t="shared" si="1"/>
        <v>5.0000000000000001E-3</v>
      </c>
      <c r="K58" s="52">
        <f>K57</f>
        <v>0</v>
      </c>
      <c r="L58" s="52">
        <f t="shared" si="2"/>
        <v>0</v>
      </c>
      <c r="M58" s="52">
        <f t="shared" si="3"/>
        <v>5.0000000000000001E-3</v>
      </c>
      <c r="N58" s="52">
        <f>N57</f>
        <v>0</v>
      </c>
      <c r="O58" s="54">
        <f t="shared" si="4"/>
        <v>0</v>
      </c>
      <c r="P58" s="52">
        <f t="shared" si="5"/>
        <v>0</v>
      </c>
      <c r="Q58" s="24"/>
      <c r="R58" s="24"/>
      <c r="S58" s="24"/>
      <c r="T58" s="24"/>
      <c r="U58" s="24"/>
      <c r="V58" s="24"/>
    </row>
    <row r="59" spans="1:23" ht="60.75" thickBot="1">
      <c r="A59" s="267"/>
      <c r="B59" s="223"/>
      <c r="C59" s="244"/>
      <c r="D59" s="223"/>
      <c r="E59" s="115" t="s">
        <v>88</v>
      </c>
      <c r="F59" s="122">
        <v>2902</v>
      </c>
      <c r="G59" s="53">
        <v>0.13200000000000001</v>
      </c>
      <c r="H59" s="52">
        <f>H58</f>
        <v>0</v>
      </c>
      <c r="I59" s="52">
        <f t="shared" si="0"/>
        <v>0</v>
      </c>
      <c r="J59" s="52">
        <f t="shared" si="1"/>
        <v>0.13200000000000001</v>
      </c>
      <c r="K59" s="52">
        <f>K58</f>
        <v>0</v>
      </c>
      <c r="L59" s="52">
        <f t="shared" si="2"/>
        <v>0</v>
      </c>
      <c r="M59" s="52">
        <f t="shared" si="3"/>
        <v>0.13200000000000001</v>
      </c>
      <c r="N59" s="52">
        <f>N58</f>
        <v>0</v>
      </c>
      <c r="O59" s="54">
        <f t="shared" si="4"/>
        <v>0</v>
      </c>
      <c r="P59" s="52">
        <f t="shared" si="5"/>
        <v>0</v>
      </c>
      <c r="Q59" s="24"/>
      <c r="R59" s="24"/>
      <c r="S59" s="24"/>
      <c r="T59" s="24"/>
      <c r="U59" s="24"/>
      <c r="V59" s="24"/>
    </row>
    <row r="60" spans="1:23" ht="45.75" thickBot="1">
      <c r="A60" s="265">
        <v>22</v>
      </c>
      <c r="B60" s="224" t="s">
        <v>188</v>
      </c>
      <c r="C60" s="264"/>
      <c r="D60" s="224"/>
      <c r="E60" s="115" t="s">
        <v>80</v>
      </c>
      <c r="F60" s="117" t="s">
        <v>37</v>
      </c>
      <c r="G60" s="53">
        <v>3.0000000000000001E-3</v>
      </c>
      <c r="H60" s="52">
        <f>'ПОД 3 таблица 4 квартал 1'!F26</f>
        <v>744</v>
      </c>
      <c r="I60" s="52">
        <f t="shared" si="0"/>
        <v>8.035200000000001E-3</v>
      </c>
      <c r="J60" s="52">
        <f t="shared" si="1"/>
        <v>3.0000000000000001E-3</v>
      </c>
      <c r="K60" s="52">
        <f>'ПОД 3 таблица 4 квартал 1'!G26</f>
        <v>672</v>
      </c>
      <c r="L60" s="52">
        <f t="shared" si="2"/>
        <v>7.2576000000000003E-3</v>
      </c>
      <c r="M60" s="52">
        <f t="shared" si="3"/>
        <v>3.0000000000000001E-3</v>
      </c>
      <c r="N60" s="52">
        <f>'ПОД 3 таблица 4 квартал 1'!H26</f>
        <v>744</v>
      </c>
      <c r="O60" s="54">
        <f t="shared" si="4"/>
        <v>8.035200000000001E-3</v>
      </c>
      <c r="P60" s="52">
        <f t="shared" si="5"/>
        <v>2.3328000000000002E-2</v>
      </c>
      <c r="Q60" s="24"/>
      <c r="R60" s="24"/>
      <c r="S60" s="24"/>
      <c r="T60" s="24"/>
      <c r="U60" s="24"/>
      <c r="V60" s="24"/>
    </row>
    <row r="61" spans="1:23" ht="30.75" thickBot="1">
      <c r="A61" s="267"/>
      <c r="B61" s="223"/>
      <c r="C61" s="244"/>
      <c r="D61" s="223"/>
      <c r="E61" s="115" t="s">
        <v>82</v>
      </c>
      <c r="F61" s="117" t="s">
        <v>34</v>
      </c>
      <c r="G61" s="53">
        <v>2.1999999999999999E-2</v>
      </c>
      <c r="H61" s="52">
        <f>H60</f>
        <v>744</v>
      </c>
      <c r="I61" s="52">
        <f t="shared" si="0"/>
        <v>5.8924799999999992E-2</v>
      </c>
      <c r="J61" s="52">
        <f t="shared" si="1"/>
        <v>2.1999999999999999E-2</v>
      </c>
      <c r="K61" s="52">
        <f>K60</f>
        <v>672</v>
      </c>
      <c r="L61" s="52">
        <f t="shared" si="2"/>
        <v>5.3222399999999996E-2</v>
      </c>
      <c r="M61" s="52">
        <f t="shared" si="3"/>
        <v>2.1999999999999999E-2</v>
      </c>
      <c r="N61" s="52">
        <f>N60</f>
        <v>744</v>
      </c>
      <c r="O61" s="54">
        <f t="shared" si="4"/>
        <v>5.8924799999999992E-2</v>
      </c>
      <c r="P61" s="52">
        <f t="shared" si="5"/>
        <v>0.17107199999999997</v>
      </c>
      <c r="Q61" s="24"/>
      <c r="R61" s="24"/>
      <c r="S61" s="24"/>
      <c r="T61" s="24"/>
      <c r="U61" s="24"/>
      <c r="V61" s="24"/>
    </row>
    <row r="62" spans="1:23" ht="60">
      <c r="A62" s="265">
        <v>23</v>
      </c>
      <c r="B62" s="224" t="s">
        <v>189</v>
      </c>
      <c r="C62" s="264"/>
      <c r="D62" s="224"/>
      <c r="E62" s="115" t="s">
        <v>171</v>
      </c>
      <c r="F62" s="116" t="s">
        <v>172</v>
      </c>
      <c r="G62" s="53">
        <v>5.5E-2</v>
      </c>
      <c r="H62" s="52">
        <f>'ПОД 3 таблица 4 квартал 1'!F27</f>
        <v>0</v>
      </c>
      <c r="I62" s="52">
        <f t="shared" si="0"/>
        <v>0</v>
      </c>
      <c r="J62" s="52">
        <f t="shared" si="1"/>
        <v>5.5E-2</v>
      </c>
      <c r="K62" s="52">
        <f>'ПОД 3 таблица 4 квартал 1'!G27</f>
        <v>0</v>
      </c>
      <c r="L62" s="52">
        <f t="shared" si="2"/>
        <v>0</v>
      </c>
      <c r="M62" s="52">
        <f t="shared" si="3"/>
        <v>5.5E-2</v>
      </c>
      <c r="N62" s="52">
        <f>'ПОД 3 таблица 4 квартал 1'!H27</f>
        <v>0</v>
      </c>
      <c r="O62" s="54">
        <f t="shared" si="4"/>
        <v>0</v>
      </c>
      <c r="P62" s="52">
        <f t="shared" si="5"/>
        <v>0</v>
      </c>
      <c r="Q62" s="24"/>
      <c r="R62" s="24"/>
      <c r="S62" s="24"/>
      <c r="T62" s="24"/>
      <c r="U62" s="24"/>
      <c r="V62" s="24"/>
    </row>
    <row r="63" spans="1:23" ht="75.75" thickBot="1">
      <c r="A63" s="266"/>
      <c r="B63" s="222"/>
      <c r="C63" s="243"/>
      <c r="D63" s="222"/>
      <c r="E63" s="115" t="s">
        <v>83</v>
      </c>
      <c r="F63" s="117" t="s">
        <v>53</v>
      </c>
      <c r="G63" s="53">
        <v>1E-3</v>
      </c>
      <c r="H63" s="52">
        <f>H62</f>
        <v>0</v>
      </c>
      <c r="I63" s="52">
        <f t="shared" si="0"/>
        <v>0</v>
      </c>
      <c r="J63" s="52">
        <f t="shared" si="1"/>
        <v>1E-3</v>
      </c>
      <c r="K63" s="52">
        <f>K62</f>
        <v>0</v>
      </c>
      <c r="L63" s="52">
        <f t="shared" si="2"/>
        <v>0</v>
      </c>
      <c r="M63" s="52">
        <f t="shared" si="3"/>
        <v>1E-3</v>
      </c>
      <c r="N63" s="52">
        <f>N62</f>
        <v>0</v>
      </c>
      <c r="O63" s="54">
        <f t="shared" si="4"/>
        <v>0</v>
      </c>
      <c r="P63" s="52">
        <f t="shared" si="5"/>
        <v>0</v>
      </c>
      <c r="Q63" s="24"/>
      <c r="R63" s="24"/>
      <c r="S63" s="24"/>
      <c r="T63" s="24"/>
      <c r="U63" s="24"/>
      <c r="V63" s="24"/>
    </row>
    <row r="64" spans="1:23" ht="30.75" thickBot="1">
      <c r="A64" s="266"/>
      <c r="B64" s="222"/>
      <c r="C64" s="243"/>
      <c r="D64" s="222"/>
      <c r="E64" s="115" t="s">
        <v>82</v>
      </c>
      <c r="F64" s="117" t="s">
        <v>34</v>
      </c>
      <c r="G64" s="53">
        <v>1.4999999999999999E-2</v>
      </c>
      <c r="H64" s="52">
        <f>H63</f>
        <v>0</v>
      </c>
      <c r="I64" s="52">
        <f t="shared" si="0"/>
        <v>0</v>
      </c>
      <c r="J64" s="52">
        <f t="shared" si="1"/>
        <v>1.4999999999999999E-2</v>
      </c>
      <c r="K64" s="52">
        <f>K63</f>
        <v>0</v>
      </c>
      <c r="L64" s="52">
        <f t="shared" si="2"/>
        <v>0</v>
      </c>
      <c r="M64" s="52">
        <f t="shared" si="3"/>
        <v>1.4999999999999999E-2</v>
      </c>
      <c r="N64" s="52">
        <f>N63</f>
        <v>0</v>
      </c>
      <c r="O64" s="54">
        <f t="shared" si="4"/>
        <v>0</v>
      </c>
      <c r="P64" s="52">
        <f t="shared" si="5"/>
        <v>0</v>
      </c>
      <c r="Q64" s="24"/>
      <c r="R64" s="24"/>
      <c r="S64" s="24"/>
      <c r="T64" s="24"/>
      <c r="U64" s="24"/>
      <c r="V64" s="24"/>
    </row>
    <row r="65" spans="1:22" ht="45.75" thickBot="1">
      <c r="A65" s="267"/>
      <c r="B65" s="223"/>
      <c r="C65" s="244"/>
      <c r="D65" s="223"/>
      <c r="E65" s="115" t="s">
        <v>80</v>
      </c>
      <c r="F65" s="117" t="s">
        <v>37</v>
      </c>
      <c r="G65" s="53">
        <v>1.7999999999999999E-2</v>
      </c>
      <c r="H65" s="52">
        <f>H64</f>
        <v>0</v>
      </c>
      <c r="I65" s="52">
        <f t="shared" si="0"/>
        <v>0</v>
      </c>
      <c r="J65" s="52">
        <f t="shared" si="1"/>
        <v>1.7999999999999999E-2</v>
      </c>
      <c r="K65" s="52">
        <f>K64</f>
        <v>0</v>
      </c>
      <c r="L65" s="52">
        <f t="shared" si="2"/>
        <v>0</v>
      </c>
      <c r="M65" s="52">
        <f t="shared" si="3"/>
        <v>1.7999999999999999E-2</v>
      </c>
      <c r="N65" s="52">
        <f>N64</f>
        <v>0</v>
      </c>
      <c r="O65" s="54">
        <f t="shared" si="4"/>
        <v>0</v>
      </c>
      <c r="P65" s="52">
        <f t="shared" si="5"/>
        <v>0</v>
      </c>
      <c r="Q65" s="24"/>
      <c r="R65" s="24"/>
      <c r="S65" s="24"/>
      <c r="T65" s="24"/>
      <c r="U65" s="24"/>
      <c r="V65" s="24"/>
    </row>
    <row r="66" spans="1:22" ht="45">
      <c r="A66" s="52">
        <v>24</v>
      </c>
      <c r="B66" s="217" t="s">
        <v>78</v>
      </c>
      <c r="C66" s="218"/>
      <c r="D66" s="54"/>
      <c r="E66" s="115" t="s">
        <v>190</v>
      </c>
      <c r="F66" s="125" t="s">
        <v>191</v>
      </c>
      <c r="G66" s="53">
        <v>8.6305600000000007E-3</v>
      </c>
      <c r="H66" s="52">
        <f>'ПОД 3 таблица 4 квартал 1'!F28</f>
        <v>0</v>
      </c>
      <c r="I66" s="52">
        <f t="shared" ref="I66:I78" si="13">G66*H66*3600/1000000</f>
        <v>0</v>
      </c>
      <c r="J66" s="52">
        <f t="shared" ref="J66:J72" si="14">G66</f>
        <v>8.6305600000000007E-3</v>
      </c>
      <c r="K66" s="52">
        <f>'ПОД 3 таблица 4 квартал 1'!G28</f>
        <v>0</v>
      </c>
      <c r="L66" s="52">
        <f t="shared" ref="L66:L78" si="15">J66*K66*3600/1000000</f>
        <v>0</v>
      </c>
      <c r="M66" s="52">
        <f t="shared" ref="M66:M72" si="16">J66</f>
        <v>8.6305600000000007E-3</v>
      </c>
      <c r="N66" s="52">
        <f>'ПОД 3 таблица 4 квартал 1'!H28</f>
        <v>0</v>
      </c>
      <c r="O66" s="54">
        <f t="shared" ref="O66:O78" si="17">M66*N66*3600/1000000</f>
        <v>0</v>
      </c>
      <c r="P66" s="52">
        <f t="shared" ref="P66:P78" si="18">I66+L66+O66</f>
        <v>0</v>
      </c>
      <c r="Q66" s="24"/>
      <c r="R66" s="24"/>
      <c r="S66" s="24"/>
      <c r="T66" s="24"/>
      <c r="U66" s="24"/>
      <c r="V66" s="24"/>
    </row>
    <row r="67" spans="1:22" ht="30.75" thickBot="1">
      <c r="A67" s="265">
        <v>25</v>
      </c>
      <c r="B67" s="224" t="s">
        <v>79</v>
      </c>
      <c r="C67" s="264"/>
      <c r="D67" s="224"/>
      <c r="E67" s="115" t="s">
        <v>82</v>
      </c>
      <c r="F67" s="117" t="s">
        <v>34</v>
      </c>
      <c r="G67" s="53">
        <v>5.5E-2</v>
      </c>
      <c r="H67" s="52">
        <f>'ПОД 3 таблица 4 квартал 1'!F29</f>
        <v>496</v>
      </c>
      <c r="I67" s="52">
        <f t="shared" si="13"/>
        <v>9.8208000000000004E-2</v>
      </c>
      <c r="J67" s="52">
        <f t="shared" si="14"/>
        <v>5.5E-2</v>
      </c>
      <c r="K67" s="52">
        <f>'ПОД 3 таблица 4 квартал 1'!G29</f>
        <v>448</v>
      </c>
      <c r="L67" s="52">
        <f t="shared" si="15"/>
        <v>8.8704000000000005E-2</v>
      </c>
      <c r="M67" s="52">
        <f t="shared" si="16"/>
        <v>5.5E-2</v>
      </c>
      <c r="N67" s="52">
        <f>'ПОД 3 таблица 4 квартал 1'!H29</f>
        <v>496</v>
      </c>
      <c r="O67" s="54">
        <f t="shared" si="17"/>
        <v>9.8208000000000004E-2</v>
      </c>
      <c r="P67" s="52">
        <f t="shared" si="18"/>
        <v>0.28512000000000004</v>
      </c>
      <c r="Q67" s="24"/>
      <c r="R67" s="24"/>
      <c r="S67" s="24"/>
      <c r="T67" s="24"/>
      <c r="U67" s="24"/>
      <c r="V67" s="24"/>
    </row>
    <row r="68" spans="1:22" ht="45.75" thickBot="1">
      <c r="A68" s="266"/>
      <c r="B68" s="222"/>
      <c r="C68" s="243"/>
      <c r="D68" s="222"/>
      <c r="E68" s="115" t="s">
        <v>80</v>
      </c>
      <c r="F68" s="117" t="s">
        <v>37</v>
      </c>
      <c r="G68" s="53">
        <v>0.14799999999999999</v>
      </c>
      <c r="H68" s="52">
        <f>H67</f>
        <v>496</v>
      </c>
      <c r="I68" s="52">
        <f t="shared" si="13"/>
        <v>0.26426879999999997</v>
      </c>
      <c r="J68" s="52">
        <f t="shared" si="14"/>
        <v>0.14799999999999999</v>
      </c>
      <c r="K68" s="52">
        <f>K67</f>
        <v>448</v>
      </c>
      <c r="L68" s="52">
        <f t="shared" si="15"/>
        <v>0.2386944</v>
      </c>
      <c r="M68" s="52">
        <f t="shared" si="16"/>
        <v>0.14799999999999999</v>
      </c>
      <c r="N68" s="52">
        <f>N67</f>
        <v>496</v>
      </c>
      <c r="O68" s="54">
        <f t="shared" si="17"/>
        <v>0.26426879999999997</v>
      </c>
      <c r="P68" s="52">
        <f t="shared" si="18"/>
        <v>0.76723199999999991</v>
      </c>
      <c r="Q68" s="24"/>
      <c r="R68" s="24"/>
      <c r="S68" s="24"/>
      <c r="T68" s="24"/>
      <c r="U68" s="24"/>
      <c r="V68" s="24"/>
    </row>
    <row r="69" spans="1:22" ht="60">
      <c r="A69" s="267"/>
      <c r="B69" s="223"/>
      <c r="C69" s="244"/>
      <c r="D69" s="223"/>
      <c r="E69" s="115" t="s">
        <v>72</v>
      </c>
      <c r="F69" s="118">
        <v>2908</v>
      </c>
      <c r="G69" s="53">
        <v>5.7000000000000002E-2</v>
      </c>
      <c r="H69" s="52">
        <f>H68</f>
        <v>496</v>
      </c>
      <c r="I69" s="52">
        <f t="shared" si="13"/>
        <v>0.10177920000000001</v>
      </c>
      <c r="J69" s="52">
        <f t="shared" si="14"/>
        <v>5.7000000000000002E-2</v>
      </c>
      <c r="K69" s="52">
        <f>K68</f>
        <v>448</v>
      </c>
      <c r="L69" s="52">
        <f t="shared" si="15"/>
        <v>9.19296E-2</v>
      </c>
      <c r="M69" s="52">
        <f t="shared" si="16"/>
        <v>5.7000000000000002E-2</v>
      </c>
      <c r="N69" s="52">
        <f>N68</f>
        <v>496</v>
      </c>
      <c r="O69" s="54">
        <f t="shared" si="17"/>
        <v>0.10177920000000001</v>
      </c>
      <c r="P69" s="52">
        <f t="shared" si="18"/>
        <v>0.29548800000000003</v>
      </c>
      <c r="Q69" s="24"/>
      <c r="R69" s="24"/>
      <c r="S69" s="24"/>
      <c r="T69" s="24"/>
      <c r="U69" s="24"/>
      <c r="V69" s="24"/>
    </row>
    <row r="70" spans="1:22">
      <c r="A70" s="265">
        <v>26</v>
      </c>
      <c r="B70" s="219" t="s">
        <v>219</v>
      </c>
      <c r="C70" s="242"/>
      <c r="D70" s="219"/>
      <c r="E70" s="128" t="s">
        <v>59</v>
      </c>
      <c r="F70" s="129" t="s">
        <v>37</v>
      </c>
      <c r="G70" s="53">
        <v>0.27600000000000002</v>
      </c>
      <c r="H70" s="52">
        <f>'ПОД 3 таблица 4 квартал 1'!F30</f>
        <v>0</v>
      </c>
      <c r="I70" s="52">
        <f t="shared" si="13"/>
        <v>0</v>
      </c>
      <c r="J70" s="52">
        <f t="shared" si="14"/>
        <v>0.27600000000000002</v>
      </c>
      <c r="K70" s="52">
        <f>'ПОД 3 таблица 4 квартал 1'!G30</f>
        <v>0</v>
      </c>
      <c r="L70" s="52">
        <f t="shared" si="15"/>
        <v>0</v>
      </c>
      <c r="M70" s="52">
        <f t="shared" si="16"/>
        <v>0.27600000000000002</v>
      </c>
      <c r="N70" s="52">
        <f>'ПОД 3 таблица 4 квартал 1'!H30</f>
        <v>0</v>
      </c>
      <c r="O70" s="54">
        <f t="shared" si="17"/>
        <v>0</v>
      </c>
      <c r="P70" s="52">
        <f t="shared" si="18"/>
        <v>0</v>
      </c>
    </row>
    <row r="71" spans="1:22" ht="45">
      <c r="A71" s="267"/>
      <c r="B71" s="220"/>
      <c r="C71" s="244"/>
      <c r="D71" s="220"/>
      <c r="E71" s="115" t="s">
        <v>84</v>
      </c>
      <c r="F71" s="129" t="s">
        <v>54</v>
      </c>
      <c r="G71" s="53">
        <v>4.2700000000000002E-2</v>
      </c>
      <c r="H71" s="52">
        <f>H70</f>
        <v>0</v>
      </c>
      <c r="I71" s="52">
        <f t="shared" si="13"/>
        <v>0</v>
      </c>
      <c r="J71" s="52">
        <f t="shared" si="14"/>
        <v>4.2700000000000002E-2</v>
      </c>
      <c r="K71" s="52">
        <f>K70</f>
        <v>0</v>
      </c>
      <c r="L71" s="52">
        <f t="shared" si="15"/>
        <v>0</v>
      </c>
      <c r="M71" s="52">
        <f t="shared" si="16"/>
        <v>4.2700000000000002E-2</v>
      </c>
      <c r="N71" s="52">
        <f>'ПОД 3 таблица 4 квартал 1'!H31</f>
        <v>0</v>
      </c>
      <c r="O71" s="54">
        <f t="shared" si="17"/>
        <v>0</v>
      </c>
      <c r="P71" s="52">
        <f t="shared" si="18"/>
        <v>0</v>
      </c>
    </row>
    <row r="72" spans="1:22" ht="45.75" thickBot="1">
      <c r="A72" s="219">
        <v>27</v>
      </c>
      <c r="B72" s="224" t="s">
        <v>232</v>
      </c>
      <c r="C72" s="225"/>
      <c r="D72" s="219"/>
      <c r="E72" s="115" t="s">
        <v>80</v>
      </c>
      <c r="F72" s="117" t="s">
        <v>37</v>
      </c>
      <c r="G72" s="53">
        <v>0.27600000000000002</v>
      </c>
      <c r="H72" s="52">
        <f>'ПОД 3 таблица 4 квартал 1'!F31</f>
        <v>0</v>
      </c>
      <c r="I72" s="52">
        <f t="shared" si="13"/>
        <v>0</v>
      </c>
      <c r="J72" s="52">
        <f t="shared" si="14"/>
        <v>0.27600000000000002</v>
      </c>
      <c r="K72" s="52">
        <f>'ПОД 3 таблица 4 квартал 1'!G31</f>
        <v>0</v>
      </c>
      <c r="L72" s="52">
        <f t="shared" si="15"/>
        <v>0</v>
      </c>
      <c r="M72" s="52">
        <f t="shared" si="16"/>
        <v>0.27600000000000002</v>
      </c>
      <c r="N72" s="52">
        <f>N71</f>
        <v>0</v>
      </c>
      <c r="O72" s="54">
        <f t="shared" si="17"/>
        <v>0</v>
      </c>
      <c r="P72" s="52">
        <f t="shared" si="18"/>
        <v>0</v>
      </c>
    </row>
    <row r="73" spans="1:22" ht="30.75" thickBot="1">
      <c r="A73" s="221"/>
      <c r="B73" s="226"/>
      <c r="C73" s="227"/>
      <c r="D73" s="221"/>
      <c r="E73" s="115" t="s">
        <v>82</v>
      </c>
      <c r="F73" s="117" t="s">
        <v>34</v>
      </c>
      <c r="G73" s="53">
        <v>0.42699999999999999</v>
      </c>
      <c r="H73" s="52">
        <f>H72</f>
        <v>0</v>
      </c>
      <c r="I73" s="52">
        <f t="shared" si="13"/>
        <v>0</v>
      </c>
      <c r="J73" s="52">
        <f t="shared" ref="J73:J76" si="19">G73</f>
        <v>0.42699999999999999</v>
      </c>
      <c r="K73" s="52">
        <f>K72</f>
        <v>0</v>
      </c>
      <c r="L73" s="52">
        <f t="shared" si="15"/>
        <v>0</v>
      </c>
      <c r="M73" s="52">
        <f t="shared" ref="M73:M76" si="20">J73</f>
        <v>0.42699999999999999</v>
      </c>
      <c r="N73" s="52">
        <f t="shared" ref="N73:N78" si="21">N72</f>
        <v>0</v>
      </c>
      <c r="O73" s="54">
        <f t="shared" si="17"/>
        <v>0</v>
      </c>
      <c r="P73" s="52">
        <f t="shared" si="18"/>
        <v>0</v>
      </c>
    </row>
    <row r="74" spans="1:22" ht="60.75" thickBot="1">
      <c r="A74" s="222"/>
      <c r="B74" s="228"/>
      <c r="C74" s="227"/>
      <c r="D74" s="222"/>
      <c r="E74" s="115" t="s">
        <v>233</v>
      </c>
      <c r="F74" s="117" t="s">
        <v>69</v>
      </c>
      <c r="G74" s="53">
        <v>0.129</v>
      </c>
      <c r="H74" s="52">
        <f t="shared" ref="H74:H78" si="22">H73</f>
        <v>0</v>
      </c>
      <c r="I74" s="52">
        <f t="shared" si="13"/>
        <v>0</v>
      </c>
      <c r="J74" s="52">
        <f t="shared" si="19"/>
        <v>0.129</v>
      </c>
      <c r="K74" s="52">
        <f t="shared" ref="K74:K78" si="23">K73</f>
        <v>0</v>
      </c>
      <c r="L74" s="52">
        <f t="shared" si="15"/>
        <v>0</v>
      </c>
      <c r="M74" s="52">
        <f t="shared" si="20"/>
        <v>0.129</v>
      </c>
      <c r="N74" s="52">
        <f t="shared" si="21"/>
        <v>0</v>
      </c>
      <c r="O74" s="54">
        <f t="shared" si="17"/>
        <v>0</v>
      </c>
      <c r="P74" s="52">
        <f t="shared" si="18"/>
        <v>0</v>
      </c>
    </row>
    <row r="75" spans="1:22" ht="30.75" thickBot="1">
      <c r="A75" s="222"/>
      <c r="B75" s="228"/>
      <c r="C75" s="227"/>
      <c r="D75" s="222"/>
      <c r="E75" s="115" t="s">
        <v>234</v>
      </c>
      <c r="F75" s="122" t="s">
        <v>235</v>
      </c>
      <c r="G75" s="53">
        <v>2.1999999999999999E-2</v>
      </c>
      <c r="H75" s="52">
        <f t="shared" si="22"/>
        <v>0</v>
      </c>
      <c r="I75" s="52">
        <f t="shared" si="13"/>
        <v>0</v>
      </c>
      <c r="J75" s="52">
        <f t="shared" si="19"/>
        <v>2.1999999999999999E-2</v>
      </c>
      <c r="K75" s="52">
        <f t="shared" si="23"/>
        <v>0</v>
      </c>
      <c r="L75" s="52">
        <f t="shared" si="15"/>
        <v>0</v>
      </c>
      <c r="M75" s="52">
        <f t="shared" si="20"/>
        <v>2.1999999999999999E-2</v>
      </c>
      <c r="N75" s="52">
        <f t="shared" si="21"/>
        <v>0</v>
      </c>
      <c r="O75" s="54">
        <f t="shared" si="17"/>
        <v>0</v>
      </c>
      <c r="P75" s="52">
        <f t="shared" si="18"/>
        <v>0</v>
      </c>
    </row>
    <row r="76" spans="1:22" ht="60.75" thickBot="1">
      <c r="A76" s="222"/>
      <c r="B76" s="228"/>
      <c r="C76" s="227"/>
      <c r="D76" s="222"/>
      <c r="E76" s="115" t="s">
        <v>175</v>
      </c>
      <c r="F76" s="120" t="s">
        <v>36</v>
      </c>
      <c r="G76" s="53">
        <v>5.2999999999999999E-2</v>
      </c>
      <c r="H76" s="52">
        <f t="shared" si="22"/>
        <v>0</v>
      </c>
      <c r="I76" s="52">
        <f t="shared" si="13"/>
        <v>0</v>
      </c>
      <c r="J76" s="52">
        <f t="shared" si="19"/>
        <v>5.2999999999999999E-2</v>
      </c>
      <c r="K76" s="52">
        <f t="shared" si="23"/>
        <v>0</v>
      </c>
      <c r="L76" s="52">
        <f t="shared" si="15"/>
        <v>0</v>
      </c>
      <c r="M76" s="52">
        <f t="shared" si="20"/>
        <v>5.2999999999999999E-2</v>
      </c>
      <c r="N76" s="52">
        <f t="shared" si="21"/>
        <v>0</v>
      </c>
      <c r="O76" s="54">
        <f t="shared" si="17"/>
        <v>0</v>
      </c>
      <c r="P76" s="52">
        <f t="shared" si="18"/>
        <v>0</v>
      </c>
    </row>
    <row r="77" spans="1:22" ht="30.75" thickBot="1">
      <c r="A77" s="222"/>
      <c r="B77" s="228"/>
      <c r="C77" s="227"/>
      <c r="D77" s="222"/>
      <c r="E77" s="115" t="s">
        <v>236</v>
      </c>
      <c r="F77" s="120" t="s">
        <v>237</v>
      </c>
      <c r="G77" s="53">
        <v>5.0000000000000001E-3</v>
      </c>
      <c r="H77" s="52">
        <f t="shared" si="22"/>
        <v>0</v>
      </c>
      <c r="I77" s="52">
        <f t="shared" si="13"/>
        <v>0</v>
      </c>
      <c r="J77" s="52">
        <f t="shared" ref="J77" si="24">G77</f>
        <v>5.0000000000000001E-3</v>
      </c>
      <c r="K77" s="52">
        <f t="shared" si="23"/>
        <v>0</v>
      </c>
      <c r="L77" s="52">
        <f t="shared" si="15"/>
        <v>0</v>
      </c>
      <c r="M77" s="52">
        <f t="shared" ref="M77" si="25">J77</f>
        <v>5.0000000000000001E-3</v>
      </c>
      <c r="N77" s="52">
        <f t="shared" si="21"/>
        <v>0</v>
      </c>
      <c r="O77" s="54">
        <f t="shared" si="17"/>
        <v>0</v>
      </c>
      <c r="P77" s="52">
        <f t="shared" si="18"/>
        <v>0</v>
      </c>
    </row>
    <row r="78" spans="1:22" ht="30.75" thickBot="1">
      <c r="A78" s="223"/>
      <c r="B78" s="229"/>
      <c r="C78" s="230"/>
      <c r="D78" s="223"/>
      <c r="E78" s="115" t="s">
        <v>60</v>
      </c>
      <c r="F78" s="120" t="s">
        <v>38</v>
      </c>
      <c r="G78" s="53">
        <v>9.9999999999999995E-7</v>
      </c>
      <c r="H78" s="52">
        <f t="shared" si="22"/>
        <v>0</v>
      </c>
      <c r="I78" s="52">
        <f t="shared" si="13"/>
        <v>0</v>
      </c>
      <c r="J78" s="52">
        <f t="shared" ref="J78" si="26">G78</f>
        <v>9.9999999999999995E-7</v>
      </c>
      <c r="K78" s="52">
        <f t="shared" si="23"/>
        <v>0</v>
      </c>
      <c r="L78" s="52">
        <f t="shared" si="15"/>
        <v>0</v>
      </c>
      <c r="M78" s="52">
        <f t="shared" ref="M78" si="27">J78</f>
        <v>9.9999999999999995E-7</v>
      </c>
      <c r="N78" s="52">
        <f t="shared" si="21"/>
        <v>0</v>
      </c>
      <c r="O78" s="54">
        <f t="shared" si="17"/>
        <v>0</v>
      </c>
      <c r="P78" s="52">
        <f t="shared" si="18"/>
        <v>0</v>
      </c>
    </row>
    <row r="79" spans="1:22" ht="61.5" customHeight="1">
      <c r="A79" s="52"/>
      <c r="B79" s="212" t="s">
        <v>112</v>
      </c>
      <c r="C79" s="234"/>
      <c r="D79" s="247"/>
      <c r="E79" s="115" t="s">
        <v>171</v>
      </c>
      <c r="F79" s="116" t="s">
        <v>172</v>
      </c>
      <c r="G79" s="53"/>
      <c r="H79" s="52"/>
      <c r="I79" s="52">
        <f>I7+I62</f>
        <v>6.5339999999999999E-3</v>
      </c>
      <c r="J79" s="52"/>
      <c r="K79" s="52"/>
      <c r="L79" s="52">
        <f>L7+L62</f>
        <v>1.9800000000000004E-3</v>
      </c>
      <c r="M79" s="52"/>
      <c r="N79" s="52"/>
      <c r="O79" s="52">
        <f>O7+O62</f>
        <v>6.5339999999999999E-3</v>
      </c>
      <c r="P79" s="52">
        <f>P7+P62</f>
        <v>1.5048000000000001E-2</v>
      </c>
    </row>
    <row r="80" spans="1:22" ht="63" customHeight="1" thickBot="1">
      <c r="A80" s="52"/>
      <c r="B80" s="217"/>
      <c r="C80" s="218"/>
      <c r="D80" s="52"/>
      <c r="E80" s="115" t="s">
        <v>83</v>
      </c>
      <c r="F80" s="117" t="s">
        <v>53</v>
      </c>
      <c r="G80" s="53"/>
      <c r="H80" s="52"/>
      <c r="I80" s="52">
        <f>I8+I63</f>
        <v>1.1880000000000001E-4</v>
      </c>
      <c r="J80" s="52"/>
      <c r="K80" s="52"/>
      <c r="L80" s="52">
        <f>L8+L63</f>
        <v>3.6000000000000001E-5</v>
      </c>
      <c r="M80" s="52"/>
      <c r="N80" s="52"/>
      <c r="O80" s="52">
        <f>O8+O63</f>
        <v>1.1880000000000001E-4</v>
      </c>
      <c r="P80" s="52">
        <f>P8+P63</f>
        <v>2.7360000000000004E-4</v>
      </c>
    </row>
    <row r="81" spans="1:16" ht="30.75" thickBot="1">
      <c r="A81" s="52"/>
      <c r="B81" s="217"/>
      <c r="C81" s="218"/>
      <c r="D81" s="52"/>
      <c r="E81" s="115" t="s">
        <v>82</v>
      </c>
      <c r="F81" s="117" t="s">
        <v>34</v>
      </c>
      <c r="G81" s="53"/>
      <c r="H81" s="52"/>
      <c r="I81" s="52">
        <f>I9+I12+I18+I23+I27+I32+I39+I46+I48+I49+I55+I61+I64+I67+I73</f>
        <v>3.5155484927999998</v>
      </c>
      <c r="J81" s="52"/>
      <c r="K81" s="52"/>
      <c r="L81" s="52">
        <f>L9+L12+L18+L23+L27+L32+L39+L46+L48+L49+L55+L61+L64+L67+L73</f>
        <v>3.0945254975999994</v>
      </c>
      <c r="M81" s="52"/>
      <c r="N81" s="52"/>
      <c r="O81" s="52">
        <f>O9+O12+O18+O23+O27+O32+O39+O46+O48+O49+O55+O61+O64+O67+O73</f>
        <v>3.3625075463999998</v>
      </c>
      <c r="P81" s="52">
        <f>P9+P12+P18+P23+P27+P32+P39+P46+P48+P49+P55+P61+P64+P67</f>
        <v>9.9725815367999999</v>
      </c>
    </row>
    <row r="82" spans="1:16" ht="45.75" thickBot="1">
      <c r="A82" s="52"/>
      <c r="B82" s="217"/>
      <c r="C82" s="218"/>
      <c r="D82" s="52"/>
      <c r="E82" s="115" t="s">
        <v>80</v>
      </c>
      <c r="F82" s="117" t="s">
        <v>37</v>
      </c>
      <c r="G82" s="53"/>
      <c r="H82" s="52"/>
      <c r="I82" s="52">
        <f>I10+I11+I17+I24+I28+I34+I40+I45+I47+I51+I57+I60+I65+I68+I70+I72</f>
        <v>1.9595839248</v>
      </c>
      <c r="J82" s="52"/>
      <c r="K82" s="52"/>
      <c r="L82" s="52">
        <f>L10+L11+L17+L24+L28+L34+L40+L45+L47+L51+L57+L60+L65+L68+L70+L72</f>
        <v>1.7446196735999999</v>
      </c>
      <c r="M82" s="52"/>
      <c r="N82" s="52"/>
      <c r="O82" s="52">
        <f>O10+O11+O17+O24+O28+O34+O40+O45+O47+O51+O57+O60+O65+O68+O70+O72</f>
        <v>1.9026423863999999</v>
      </c>
      <c r="P82" s="52">
        <f>P10+P11+P17+P24+P28+P34+P40+P45+P47+P51+P57+P60+P65+P68+P70</f>
        <v>5.6068459848000005</v>
      </c>
    </row>
    <row r="83" spans="1:16" ht="60.75" thickBot="1">
      <c r="A83" s="52"/>
      <c r="B83" s="217"/>
      <c r="C83" s="218"/>
      <c r="D83" s="52"/>
      <c r="E83" s="115" t="s">
        <v>72</v>
      </c>
      <c r="F83" s="118">
        <v>2908</v>
      </c>
      <c r="G83" s="53"/>
      <c r="H83" s="52"/>
      <c r="I83" s="52">
        <f>I13+I16+I21+I69</f>
        <v>0.10213308000000001</v>
      </c>
      <c r="J83" s="52"/>
      <c r="K83" s="52"/>
      <c r="L83" s="52">
        <f>L13+L16+L21+L69</f>
        <v>9.1958399999999996E-2</v>
      </c>
      <c r="M83" s="52"/>
      <c r="N83" s="52"/>
      <c r="O83" s="52">
        <f>O13+O16+O21+O69</f>
        <v>0.10277748000000002</v>
      </c>
      <c r="P83" s="52">
        <f>P13+P16+P21+P69</f>
        <v>0.29686896000000002</v>
      </c>
    </row>
    <row r="84" spans="1:16" ht="45.75" thickBot="1">
      <c r="A84" s="52"/>
      <c r="B84" s="217"/>
      <c r="C84" s="218"/>
      <c r="D84" s="52"/>
      <c r="E84" s="115" t="s">
        <v>84</v>
      </c>
      <c r="F84" s="119" t="s">
        <v>54</v>
      </c>
      <c r="G84" s="53"/>
      <c r="H84" s="52"/>
      <c r="I84" s="52">
        <f>I14</f>
        <v>6.4800000000000003E-5</v>
      </c>
      <c r="J84" s="52"/>
      <c r="K84" s="52"/>
      <c r="L84" s="52">
        <f>L14</f>
        <v>0</v>
      </c>
      <c r="M84" s="52"/>
      <c r="N84" s="52"/>
      <c r="O84" s="52">
        <f>O14</f>
        <v>1.9439999999999998E-4</v>
      </c>
      <c r="P84" s="52">
        <f>I84+L84+O84</f>
        <v>2.5920000000000001E-4</v>
      </c>
    </row>
    <row r="85" spans="1:16" ht="60.75" thickBot="1">
      <c r="A85" s="52"/>
      <c r="B85" s="217"/>
      <c r="C85" s="218"/>
      <c r="D85" s="52"/>
      <c r="E85" s="115" t="s">
        <v>175</v>
      </c>
      <c r="F85" s="120" t="s">
        <v>36</v>
      </c>
      <c r="G85" s="53"/>
      <c r="H85" s="52"/>
      <c r="I85" s="52">
        <f>I15+I25+I29+I35+I52+I58+I76</f>
        <v>3.1500000000000001E-4</v>
      </c>
      <c r="J85" s="52"/>
      <c r="K85" s="52"/>
      <c r="L85" s="52">
        <f>L15+L25+L29+L35+L52+L58+L76</f>
        <v>0</v>
      </c>
      <c r="M85" s="52"/>
      <c r="N85" s="52"/>
      <c r="O85" s="52">
        <f>O15+O25+O29+O35+O52+O58+O76</f>
        <v>9.4499999999999988E-4</v>
      </c>
      <c r="P85" s="52">
        <f>P15+P25+P29+P35+P52+P58</f>
        <v>1.2599999999999998E-3</v>
      </c>
    </row>
    <row r="86" spans="1:16" ht="60.75" thickBot="1">
      <c r="A86" s="52"/>
      <c r="B86" s="217"/>
      <c r="C86" s="218"/>
      <c r="D86" s="52"/>
      <c r="E86" s="115" t="s">
        <v>88</v>
      </c>
      <c r="F86" s="122">
        <v>2902</v>
      </c>
      <c r="G86" s="53"/>
      <c r="H86" s="52"/>
      <c r="I86" s="52">
        <f>I20+I26+I30+I36+I37+I38+I41+I44+I53+I59</f>
        <v>0.20688480000000001</v>
      </c>
      <c r="J86" s="52"/>
      <c r="K86" s="52"/>
      <c r="L86" s="52">
        <f>L20+L26+L30+L36+L37+L38+L41+L44+L53+L59</f>
        <v>0.13726080000000002</v>
      </c>
      <c r="M86" s="52"/>
      <c r="N86" s="52"/>
      <c r="O86" s="52">
        <f>O20+O26+O30+O36+O37+O38+O41+O44+O53+O59</f>
        <v>0.13628160000000003</v>
      </c>
      <c r="P86" s="52">
        <f>P20+P26+P30+P36+P37+P38+P41+P44+P53+P59</f>
        <v>0.4804272</v>
      </c>
    </row>
    <row r="87" spans="1:16" ht="15.75" thickBot="1">
      <c r="A87" s="52"/>
      <c r="B87" s="217"/>
      <c r="C87" s="218"/>
      <c r="D87" s="52"/>
      <c r="E87" s="90" t="s">
        <v>178</v>
      </c>
      <c r="F87" s="94" t="s">
        <v>179</v>
      </c>
      <c r="G87" s="53"/>
      <c r="H87" s="52"/>
      <c r="I87" s="52">
        <f>I22</f>
        <v>2.5920000000000001E-4</v>
      </c>
      <c r="J87" s="52"/>
      <c r="K87" s="52"/>
      <c r="L87" s="52">
        <f>L22</f>
        <v>2.5920000000000001E-4</v>
      </c>
      <c r="M87" s="52"/>
      <c r="N87" s="52"/>
      <c r="O87" s="52">
        <f>O22</f>
        <v>2.5920000000000001E-4</v>
      </c>
      <c r="P87" s="52">
        <f>P22</f>
        <v>7.7760000000000004E-4</v>
      </c>
    </row>
    <row r="88" spans="1:16" ht="36.75" thickBot="1">
      <c r="A88" s="52"/>
      <c r="B88" s="217"/>
      <c r="C88" s="218"/>
      <c r="D88" s="52"/>
      <c r="E88" s="90" t="s">
        <v>183</v>
      </c>
      <c r="F88" s="95" t="s">
        <v>184</v>
      </c>
      <c r="G88" s="53"/>
      <c r="H88" s="52"/>
      <c r="I88" s="147">
        <f>I31+I42+I43</f>
        <v>2.6542079999999996E-5</v>
      </c>
      <c r="J88" s="52"/>
      <c r="K88" s="52"/>
      <c r="L88" s="147">
        <f>L31+L42+L43</f>
        <v>4.2681599999999995E-5</v>
      </c>
      <c r="M88" s="52"/>
      <c r="N88" s="52"/>
      <c r="O88" s="147">
        <f>O31+O42+O43</f>
        <v>3.4675200000000003E-5</v>
      </c>
      <c r="P88" s="52">
        <f>P31+P42+P43</f>
        <v>1.0389887999999998E-4</v>
      </c>
    </row>
    <row r="89" spans="1:16" ht="24.75" thickBot="1">
      <c r="A89" s="52"/>
      <c r="B89" s="217"/>
      <c r="C89" s="218"/>
      <c r="D89" s="52"/>
      <c r="E89" s="123" t="s">
        <v>60</v>
      </c>
      <c r="F89" s="122" t="s">
        <v>38</v>
      </c>
      <c r="G89" s="53"/>
      <c r="H89" s="52"/>
      <c r="I89" s="52">
        <f>I54+I78</f>
        <v>0</v>
      </c>
      <c r="J89" s="52"/>
      <c r="K89" s="52"/>
      <c r="L89" s="52">
        <f>L54+L78</f>
        <v>0</v>
      </c>
      <c r="M89" s="52"/>
      <c r="N89" s="52"/>
      <c r="O89" s="52">
        <f>O54+O78</f>
        <v>0</v>
      </c>
      <c r="P89" s="52">
        <f t="shared" ref="P89:P94" si="28">I89+L89+O89</f>
        <v>0</v>
      </c>
    </row>
    <row r="90" spans="1:16" ht="24.75" thickBot="1">
      <c r="A90" s="52"/>
      <c r="B90" s="108"/>
      <c r="C90" s="109"/>
      <c r="D90" s="52"/>
      <c r="E90" s="123" t="s">
        <v>58</v>
      </c>
      <c r="F90" s="121" t="s">
        <v>35</v>
      </c>
      <c r="G90" s="52"/>
      <c r="H90" s="52"/>
      <c r="I90" s="52">
        <f>I19+I34+I50+I55</f>
        <v>8.7583680000000011E-2</v>
      </c>
      <c r="J90" s="52"/>
      <c r="K90" s="52"/>
      <c r="L90" s="52">
        <f>L19+L34+L50+L55</f>
        <v>7.9107839999999999E-2</v>
      </c>
      <c r="M90" s="52"/>
      <c r="N90" s="52"/>
      <c r="O90" s="52">
        <f>O19+O34+O50+O55</f>
        <v>8.7583680000000011E-2</v>
      </c>
      <c r="P90" s="52">
        <f t="shared" si="28"/>
        <v>0.25427520000000003</v>
      </c>
    </row>
    <row r="91" spans="1:16" ht="45">
      <c r="A91" s="52"/>
      <c r="B91" s="217"/>
      <c r="C91" s="218"/>
      <c r="D91" s="52"/>
      <c r="E91" s="115" t="s">
        <v>190</v>
      </c>
      <c r="F91" s="125" t="s">
        <v>191</v>
      </c>
      <c r="G91" s="53"/>
      <c r="H91" s="52"/>
      <c r="I91" s="52">
        <f>I66</f>
        <v>0</v>
      </c>
      <c r="J91" s="52"/>
      <c r="K91" s="52"/>
      <c r="L91" s="52">
        <f>L66</f>
        <v>0</v>
      </c>
      <c r="M91" s="52"/>
      <c r="N91" s="52"/>
      <c r="O91" s="52">
        <f>O66</f>
        <v>0</v>
      </c>
      <c r="P91" s="52">
        <f t="shared" si="28"/>
        <v>0</v>
      </c>
    </row>
    <row r="92" spans="1:16" ht="60.75" thickBot="1">
      <c r="A92" s="52"/>
      <c r="B92" s="217"/>
      <c r="C92" s="218"/>
      <c r="D92" s="52"/>
      <c r="E92" s="115" t="s">
        <v>233</v>
      </c>
      <c r="F92" s="117" t="s">
        <v>69</v>
      </c>
      <c r="G92" s="53"/>
      <c r="H92" s="52"/>
      <c r="I92" s="52">
        <f>I74</f>
        <v>0</v>
      </c>
      <c r="J92" s="52"/>
      <c r="K92" s="52"/>
      <c r="L92" s="52">
        <f>L74</f>
        <v>0</v>
      </c>
      <c r="M92" s="52"/>
      <c r="N92" s="52"/>
      <c r="O92" s="52">
        <f>O74</f>
        <v>0</v>
      </c>
      <c r="P92" s="52">
        <f t="shared" si="28"/>
        <v>0</v>
      </c>
    </row>
    <row r="93" spans="1:16" ht="30.75" thickBot="1">
      <c r="A93" s="52"/>
      <c r="B93" s="217"/>
      <c r="C93" s="218"/>
      <c r="D93" s="52"/>
      <c r="E93" s="115" t="s">
        <v>234</v>
      </c>
      <c r="F93" s="122" t="s">
        <v>235</v>
      </c>
      <c r="G93" s="53"/>
      <c r="H93" s="52"/>
      <c r="I93" s="52">
        <f>I75</f>
        <v>0</v>
      </c>
      <c r="J93" s="52"/>
      <c r="K93" s="52"/>
      <c r="L93" s="52">
        <f>L75</f>
        <v>0</v>
      </c>
      <c r="M93" s="52"/>
      <c r="N93" s="52"/>
      <c r="O93" s="52">
        <f>O75</f>
        <v>0</v>
      </c>
      <c r="P93" s="52">
        <f t="shared" si="28"/>
        <v>0</v>
      </c>
    </row>
    <row r="94" spans="1:16" ht="30.75" thickBot="1">
      <c r="A94" s="52"/>
      <c r="B94" s="217"/>
      <c r="C94" s="218"/>
      <c r="D94" s="52"/>
      <c r="E94" s="115" t="s">
        <v>236</v>
      </c>
      <c r="F94" s="120" t="s">
        <v>237</v>
      </c>
      <c r="G94" s="53"/>
      <c r="H94" s="52"/>
      <c r="I94" s="52">
        <f>I77</f>
        <v>0</v>
      </c>
      <c r="J94" s="52"/>
      <c r="K94" s="52"/>
      <c r="L94" s="52">
        <f>L77</f>
        <v>0</v>
      </c>
      <c r="M94" s="52"/>
      <c r="N94" s="52"/>
      <c r="O94" s="52">
        <f>O77</f>
        <v>0</v>
      </c>
      <c r="P94" s="52">
        <f t="shared" si="28"/>
        <v>0</v>
      </c>
    </row>
    <row r="95" spans="1:16" ht="15.75" thickBot="1">
      <c r="A95" s="236"/>
      <c r="B95" s="237"/>
      <c r="C95" s="237"/>
      <c r="D95" s="237"/>
      <c r="E95" s="238"/>
      <c r="F95" s="238"/>
      <c r="G95" s="237"/>
      <c r="H95" s="237"/>
      <c r="I95" s="237"/>
      <c r="J95" s="237"/>
      <c r="K95" s="237"/>
      <c r="L95" s="237"/>
      <c r="M95" s="237"/>
      <c r="N95" s="237"/>
      <c r="O95" s="237"/>
      <c r="P95" s="239"/>
    </row>
    <row r="96" spans="1:16" ht="15.75" thickBot="1">
      <c r="A96" s="173"/>
      <c r="B96" s="231"/>
      <c r="C96" s="232" t="s">
        <v>113</v>
      </c>
      <c r="D96" s="184"/>
      <c r="E96" s="130"/>
      <c r="F96" s="130"/>
      <c r="G96" s="7"/>
      <c r="H96" s="7" t="s">
        <v>114</v>
      </c>
      <c r="I96" s="7"/>
      <c r="J96" s="7"/>
      <c r="K96" s="7" t="s">
        <v>114</v>
      </c>
      <c r="L96" s="7"/>
      <c r="M96" s="7"/>
      <c r="N96" s="7" t="s">
        <v>114</v>
      </c>
      <c r="O96" s="7"/>
      <c r="P96" s="7"/>
    </row>
    <row r="97" spans="1:16" ht="15.75" thickBot="1">
      <c r="A97" s="173"/>
      <c r="B97" s="231"/>
      <c r="C97" s="232" t="s">
        <v>115</v>
      </c>
      <c r="D97" s="185"/>
      <c r="E97" s="131"/>
      <c r="F97" s="131"/>
      <c r="G97" s="7"/>
      <c r="H97" s="7"/>
      <c r="I97" s="7">
        <f>I89</f>
        <v>0</v>
      </c>
      <c r="J97" s="7"/>
      <c r="K97" s="7"/>
      <c r="L97" s="89">
        <f>L89</f>
        <v>0</v>
      </c>
      <c r="M97" s="7"/>
      <c r="N97" s="7"/>
      <c r="O97" s="89">
        <f>O89</f>
        <v>0</v>
      </c>
      <c r="P97" s="89">
        <f>I97+L97+O97</f>
        <v>0</v>
      </c>
    </row>
    <row r="98" spans="1:16" ht="15.75" thickBot="1">
      <c r="A98" s="173"/>
      <c r="B98" s="231"/>
      <c r="C98" s="232" t="s">
        <v>116</v>
      </c>
      <c r="D98" s="185"/>
      <c r="E98" s="131"/>
      <c r="F98" s="131"/>
      <c r="G98" s="7"/>
      <c r="H98" s="7"/>
      <c r="I98" s="7">
        <f>I80+I81+I91+I94</f>
        <v>3.5156672927999999</v>
      </c>
      <c r="J98" s="7"/>
      <c r="K98" s="7"/>
      <c r="L98" s="89">
        <f>L80+L81+L91</f>
        <v>3.0945614975999995</v>
      </c>
      <c r="M98" s="7"/>
      <c r="N98" s="7"/>
      <c r="O98" s="89">
        <f>O80+O81+O91</f>
        <v>3.3626263463999999</v>
      </c>
      <c r="P98" s="145">
        <f t="shared" ref="P98:P101" si="29">I98+L98+O98</f>
        <v>9.9728551367999998</v>
      </c>
    </row>
    <row r="99" spans="1:16" ht="15.75" thickBot="1">
      <c r="A99" s="173"/>
      <c r="B99" s="231"/>
      <c r="C99" s="232" t="s">
        <v>117</v>
      </c>
      <c r="D99" s="185"/>
      <c r="E99" s="131"/>
      <c r="F99" s="131"/>
      <c r="G99" s="7"/>
      <c r="H99" s="7"/>
      <c r="I99" s="7">
        <f>I79+I82+I83+I85+I93</f>
        <v>2.0685660048000001</v>
      </c>
      <c r="J99" s="7"/>
      <c r="K99" s="7"/>
      <c r="L99" s="145">
        <f>L79+L82+L83+L85+L93</f>
        <v>1.8385580736</v>
      </c>
      <c r="M99" s="7"/>
      <c r="N99" s="7"/>
      <c r="O99" s="145">
        <f>O79+O82+O83+O85+O93</f>
        <v>2.0128988664</v>
      </c>
      <c r="P99" s="145">
        <f t="shared" si="29"/>
        <v>5.9200229447999995</v>
      </c>
    </row>
    <row r="100" spans="1:16" ht="15.75" thickBot="1">
      <c r="A100" s="173"/>
      <c r="B100" s="231"/>
      <c r="C100" s="232" t="s">
        <v>118</v>
      </c>
      <c r="D100" s="185"/>
      <c r="E100" s="131"/>
      <c r="F100" s="131"/>
      <c r="G100" s="7"/>
      <c r="H100" s="7"/>
      <c r="I100" s="7">
        <f>I84+I92</f>
        <v>6.4800000000000003E-5</v>
      </c>
      <c r="J100" s="7"/>
      <c r="K100" s="7"/>
      <c r="L100" s="145">
        <f>L84+L92</f>
        <v>0</v>
      </c>
      <c r="M100" s="7"/>
      <c r="N100" s="7"/>
      <c r="O100" s="145">
        <f>O84+O92</f>
        <v>1.9439999999999998E-4</v>
      </c>
      <c r="P100" s="145">
        <f t="shared" si="29"/>
        <v>2.5920000000000001E-4</v>
      </c>
    </row>
    <row r="101" spans="1:16" ht="15.75" thickBot="1">
      <c r="A101" s="173"/>
      <c r="B101" s="231"/>
      <c r="C101" s="232" t="s">
        <v>119</v>
      </c>
      <c r="D101" s="185"/>
      <c r="E101" s="131"/>
      <c r="F101" s="131"/>
      <c r="G101" s="7"/>
      <c r="H101" s="7"/>
      <c r="I101" s="7">
        <f>I87+I88</f>
        <v>2.8574208000000002E-4</v>
      </c>
      <c r="J101" s="7"/>
      <c r="K101" s="7"/>
      <c r="L101" s="89">
        <f>L87+L88</f>
        <v>3.0188160000000003E-4</v>
      </c>
      <c r="M101" s="7"/>
      <c r="N101" s="7"/>
      <c r="O101" s="89">
        <f>O87+O88</f>
        <v>2.9387520000000004E-4</v>
      </c>
      <c r="P101" s="145">
        <f t="shared" si="29"/>
        <v>8.8149888000000015E-4</v>
      </c>
    </row>
    <row r="102" spans="1:16">
      <c r="A102" s="211"/>
      <c r="B102" s="233"/>
      <c r="C102" s="233"/>
      <c r="D102" s="233"/>
      <c r="E102" s="233"/>
      <c r="F102" s="233"/>
      <c r="G102" s="233"/>
      <c r="H102" s="233"/>
      <c r="I102" s="233"/>
      <c r="J102" s="233"/>
      <c r="K102" s="233"/>
      <c r="L102" s="233"/>
      <c r="M102" s="233"/>
      <c r="N102" s="233"/>
      <c r="O102" s="233"/>
      <c r="P102" s="201"/>
    </row>
    <row r="103" spans="1:16">
      <c r="A103" s="212" t="s">
        <v>120</v>
      </c>
      <c r="B103" s="234"/>
      <c r="C103" s="234"/>
      <c r="D103" s="234"/>
      <c r="E103" s="234"/>
      <c r="F103" s="234"/>
      <c r="G103" s="234"/>
      <c r="H103" s="234"/>
      <c r="I103" s="234"/>
      <c r="J103" s="234"/>
      <c r="K103" s="234"/>
      <c r="L103" s="234"/>
      <c r="M103" s="234"/>
      <c r="N103" s="234"/>
      <c r="O103" s="234"/>
      <c r="P103" s="213"/>
    </row>
    <row r="104" spans="1:16" ht="15.75" thickBot="1">
      <c r="A104" s="214" t="s">
        <v>121</v>
      </c>
      <c r="B104" s="235"/>
      <c r="C104" s="235"/>
      <c r="D104" s="235"/>
      <c r="E104" s="235"/>
      <c r="F104" s="235"/>
      <c r="G104" s="235"/>
      <c r="H104" s="235"/>
      <c r="I104" s="235"/>
      <c r="J104" s="235"/>
      <c r="K104" s="235"/>
      <c r="L104" s="235"/>
      <c r="M104" s="235"/>
      <c r="N104" s="235"/>
      <c r="O104" s="235"/>
      <c r="P104" s="215"/>
    </row>
    <row r="106" spans="1:16" ht="15.75" thickBot="1"/>
    <row r="107" spans="1:16" ht="26.25" customHeight="1" thickBot="1">
      <c r="C107" s="232" t="s">
        <v>122</v>
      </c>
      <c r="D107" s="184"/>
      <c r="E107" s="123"/>
      <c r="F107" s="127"/>
      <c r="G107" s="67"/>
      <c r="H107" s="47"/>
      <c r="I107" s="47"/>
      <c r="J107" s="47"/>
      <c r="K107" s="47"/>
      <c r="L107" s="47"/>
      <c r="M107" s="47"/>
      <c r="N107" s="47"/>
      <c r="O107" s="47"/>
      <c r="P107" s="47"/>
    </row>
    <row r="108" spans="1:16" ht="15.75" thickBot="1">
      <c r="C108" s="66"/>
      <c r="D108" s="45"/>
      <c r="E108" s="123"/>
      <c r="F108" s="127"/>
      <c r="G108" s="7"/>
      <c r="H108" s="7"/>
      <c r="I108" s="7"/>
      <c r="J108" s="7"/>
      <c r="K108" s="7"/>
      <c r="L108" s="7"/>
      <c r="M108" s="7"/>
      <c r="N108" s="7"/>
      <c r="O108" s="7"/>
      <c r="P108" s="7"/>
    </row>
    <row r="109" spans="1:16" ht="15.75" thickBot="1">
      <c r="C109" s="66"/>
      <c r="D109" s="45"/>
      <c r="E109" s="115"/>
      <c r="F109" s="132"/>
      <c r="G109" s="7"/>
      <c r="H109" s="7"/>
      <c r="I109" s="7"/>
      <c r="J109" s="7"/>
      <c r="K109" s="7"/>
      <c r="L109" s="7"/>
      <c r="M109" s="7"/>
      <c r="N109" s="7"/>
      <c r="O109" s="7"/>
      <c r="P109" s="7"/>
    </row>
    <row r="110" spans="1:16" ht="15.75" thickBot="1">
      <c r="C110" s="66"/>
      <c r="D110" s="45"/>
      <c r="E110" s="115"/>
      <c r="F110" s="132"/>
      <c r="G110" s="7"/>
      <c r="H110" s="7"/>
      <c r="I110" s="7"/>
      <c r="J110" s="7"/>
      <c r="K110" s="7"/>
      <c r="L110" s="7"/>
      <c r="M110" s="7"/>
      <c r="N110" s="7"/>
      <c r="O110" s="7"/>
      <c r="P110" s="7"/>
    </row>
    <row r="111" spans="1:16" ht="15.75" thickBot="1">
      <c r="C111" s="66"/>
      <c r="D111" s="45"/>
      <c r="E111" s="115"/>
      <c r="F111" s="132"/>
      <c r="G111" s="7"/>
      <c r="H111" s="7"/>
      <c r="I111" s="7"/>
      <c r="J111" s="7"/>
      <c r="K111" s="7"/>
      <c r="L111" s="7"/>
      <c r="M111" s="7"/>
      <c r="N111" s="7"/>
      <c r="O111" s="7"/>
      <c r="P111" s="7"/>
    </row>
    <row r="112" spans="1:16" ht="15.75" thickBot="1">
      <c r="C112" s="66"/>
      <c r="D112" s="45"/>
      <c r="E112" s="115"/>
      <c r="F112" s="132"/>
      <c r="G112" s="7"/>
      <c r="H112" s="7"/>
      <c r="I112" s="7"/>
      <c r="J112" s="7"/>
      <c r="K112" s="7"/>
      <c r="L112" s="7"/>
      <c r="M112" s="7"/>
      <c r="N112" s="7"/>
      <c r="O112" s="7"/>
      <c r="P112" s="7"/>
    </row>
    <row r="113" spans="3:16" ht="31.5" customHeight="1" thickBot="1">
      <c r="C113" s="66"/>
      <c r="D113" s="45"/>
      <c r="E113" s="115"/>
      <c r="F113" s="127"/>
      <c r="G113" s="7"/>
      <c r="H113" s="7"/>
      <c r="I113" s="7"/>
      <c r="J113" s="7"/>
      <c r="K113" s="7"/>
      <c r="L113" s="7"/>
      <c r="M113" s="7"/>
      <c r="N113" s="7"/>
      <c r="O113" s="7"/>
      <c r="P113" s="7"/>
    </row>
    <row r="114" spans="3:16" ht="15.75" thickBot="1">
      <c r="C114" s="66"/>
      <c r="D114" s="45"/>
      <c r="E114" s="133"/>
      <c r="F114" s="133"/>
      <c r="G114" s="7"/>
      <c r="H114" s="7"/>
      <c r="I114" s="7"/>
      <c r="J114" s="7"/>
      <c r="K114" s="7"/>
      <c r="L114" s="7"/>
      <c r="M114" s="7"/>
      <c r="N114" s="7"/>
      <c r="O114" s="7"/>
      <c r="P114" s="7"/>
    </row>
    <row r="115" spans="3:16" ht="15.75" thickBot="1">
      <c r="C115" s="66"/>
      <c r="D115" s="45"/>
      <c r="E115" s="130"/>
      <c r="F115" s="130"/>
      <c r="G115" s="7"/>
      <c r="H115" s="7"/>
      <c r="I115" s="7"/>
      <c r="J115" s="7"/>
      <c r="K115" s="7"/>
      <c r="L115" s="7"/>
      <c r="M115" s="7"/>
      <c r="N115" s="7"/>
      <c r="O115" s="7"/>
      <c r="P115" s="7"/>
    </row>
    <row r="116" spans="3:16" ht="15.75" thickBot="1">
      <c r="C116" s="66"/>
      <c r="D116" s="45"/>
      <c r="E116" s="130"/>
      <c r="F116" s="130"/>
      <c r="G116" s="7"/>
      <c r="H116" s="7"/>
      <c r="I116" s="7"/>
      <c r="J116" s="7"/>
      <c r="K116" s="7"/>
      <c r="L116" s="7"/>
      <c r="M116" s="7"/>
      <c r="N116" s="7"/>
      <c r="O116" s="7"/>
      <c r="P116" s="7"/>
    </row>
    <row r="117" spans="3:16" ht="15.75" thickBot="1">
      <c r="C117" s="66"/>
      <c r="D117" s="45"/>
      <c r="E117" s="130"/>
      <c r="F117" s="130"/>
      <c r="G117" s="7"/>
      <c r="H117" s="7"/>
      <c r="I117" s="7"/>
      <c r="J117" s="7"/>
      <c r="K117" s="7"/>
      <c r="L117" s="7"/>
      <c r="M117" s="7"/>
      <c r="N117" s="7"/>
      <c r="O117" s="7"/>
      <c r="P117" s="7"/>
    </row>
    <row r="118" spans="3:16" ht="15.75" thickBot="1">
      <c r="C118" s="66"/>
      <c r="D118" s="45"/>
      <c r="E118" s="130"/>
      <c r="F118" s="130"/>
      <c r="G118" s="7"/>
      <c r="H118" s="7"/>
      <c r="I118" s="7"/>
      <c r="J118" s="7"/>
      <c r="K118" s="7"/>
      <c r="L118" s="7"/>
      <c r="M118" s="7"/>
      <c r="N118" s="7"/>
      <c r="O118" s="7"/>
      <c r="P118" s="7"/>
    </row>
    <row r="119" spans="3:16" ht="15.75" thickBot="1">
      <c r="C119" s="232" t="s">
        <v>113</v>
      </c>
      <c r="D119" s="184"/>
      <c r="E119" s="130"/>
      <c r="F119" s="130"/>
      <c r="G119" s="7"/>
      <c r="H119" s="7" t="s">
        <v>114</v>
      </c>
      <c r="I119" s="7"/>
      <c r="J119" s="7"/>
      <c r="K119" s="7" t="s">
        <v>114</v>
      </c>
      <c r="L119" s="7"/>
      <c r="M119" s="7"/>
      <c r="N119" s="7" t="s">
        <v>114</v>
      </c>
      <c r="O119" s="7"/>
      <c r="P119" s="7"/>
    </row>
    <row r="120" spans="3:16" ht="15.75" thickBot="1">
      <c r="C120" s="232" t="s">
        <v>115</v>
      </c>
      <c r="D120" s="185"/>
      <c r="E120" s="131"/>
      <c r="F120" s="131"/>
      <c r="G120" s="7"/>
      <c r="H120" s="7"/>
      <c r="I120" s="7">
        <v>0</v>
      </c>
      <c r="J120" s="7"/>
      <c r="K120" s="7"/>
      <c r="L120" s="7">
        <v>0</v>
      </c>
      <c r="M120" s="7"/>
      <c r="N120" s="7"/>
      <c r="O120" s="7">
        <v>0</v>
      </c>
      <c r="P120" s="7">
        <v>0</v>
      </c>
    </row>
    <row r="121" spans="3:16" ht="15.75" thickBot="1">
      <c r="C121" s="232" t="s">
        <v>116</v>
      </c>
      <c r="D121" s="185"/>
      <c r="E121" s="131"/>
      <c r="F121" s="131"/>
      <c r="G121" s="7"/>
      <c r="H121" s="7"/>
      <c r="I121" s="7">
        <f>I107+I110+I112</f>
        <v>0</v>
      </c>
      <c r="J121" s="7"/>
      <c r="K121" s="7"/>
      <c r="L121" s="7">
        <f>I121</f>
        <v>0</v>
      </c>
      <c r="M121" s="7"/>
      <c r="N121" s="7"/>
      <c r="O121" s="7">
        <f>I121</f>
        <v>0</v>
      </c>
      <c r="P121" s="7">
        <f>I121+L121+O121</f>
        <v>0</v>
      </c>
    </row>
    <row r="122" spans="3:16" ht="15.75" thickBot="1">
      <c r="C122" s="232" t="s">
        <v>117</v>
      </c>
      <c r="D122" s="185"/>
      <c r="E122" s="131"/>
      <c r="F122" s="131"/>
      <c r="G122" s="7"/>
      <c r="H122" s="7"/>
      <c r="I122" s="7">
        <f>I111</f>
        <v>0</v>
      </c>
      <c r="J122" s="7"/>
      <c r="K122" s="7"/>
      <c r="L122" s="7">
        <f>I122</f>
        <v>0</v>
      </c>
      <c r="M122" s="7"/>
      <c r="N122" s="7"/>
      <c r="O122" s="7">
        <f>L122</f>
        <v>0</v>
      </c>
      <c r="P122" s="7">
        <f>I122+L122+O122</f>
        <v>0</v>
      </c>
    </row>
    <row r="123" spans="3:16" ht="15.75" thickBot="1">
      <c r="C123" s="232" t="s">
        <v>118</v>
      </c>
      <c r="D123" s="185"/>
      <c r="E123" s="131"/>
      <c r="F123" s="131"/>
      <c r="G123" s="7"/>
      <c r="H123" s="7"/>
      <c r="I123" s="7">
        <f>I109+I108+I113</f>
        <v>0</v>
      </c>
      <c r="J123" s="7"/>
      <c r="K123" s="7"/>
      <c r="L123" s="7">
        <f>I123</f>
        <v>0</v>
      </c>
      <c r="M123" s="7"/>
      <c r="N123" s="7"/>
      <c r="O123" s="7">
        <f>L123</f>
        <v>0</v>
      </c>
      <c r="P123" s="7">
        <f>I123+L123+O123</f>
        <v>0</v>
      </c>
    </row>
    <row r="124" spans="3:16" ht="15.75" thickBot="1">
      <c r="C124" s="232" t="s">
        <v>119</v>
      </c>
      <c r="D124" s="185"/>
      <c r="E124" s="131"/>
      <c r="F124" s="131"/>
      <c r="G124" s="7"/>
      <c r="H124" s="7"/>
      <c r="I124" s="7">
        <v>0</v>
      </c>
      <c r="J124" s="7"/>
      <c r="K124" s="7"/>
      <c r="L124" s="7">
        <v>0</v>
      </c>
      <c r="M124" s="7"/>
      <c r="N124" s="7"/>
      <c r="O124" s="7">
        <v>0</v>
      </c>
      <c r="P124" s="7">
        <v>0</v>
      </c>
    </row>
  </sheetData>
  <mergeCells count="109">
    <mergeCell ref="T3:V3"/>
    <mergeCell ref="D38:D40"/>
    <mergeCell ref="B45:C46"/>
    <mergeCell ref="D45:D46"/>
    <mergeCell ref="D47:D48"/>
    <mergeCell ref="D49:D54"/>
    <mergeCell ref="D11:D15"/>
    <mergeCell ref="D17:D18"/>
    <mergeCell ref="D23:D26"/>
    <mergeCell ref="D27:D30"/>
    <mergeCell ref="D32:D36"/>
    <mergeCell ref="B47:C48"/>
    <mergeCell ref="B49:C54"/>
    <mergeCell ref="B32:C36"/>
    <mergeCell ref="B38:C40"/>
    <mergeCell ref="G3:P3"/>
    <mergeCell ref="D7:D10"/>
    <mergeCell ref="A55:A59"/>
    <mergeCell ref="A60:A61"/>
    <mergeCell ref="A62:A65"/>
    <mergeCell ref="A67:A69"/>
    <mergeCell ref="B66:C66"/>
    <mergeCell ref="A70:A71"/>
    <mergeCell ref="B70:C71"/>
    <mergeCell ref="B7:C10"/>
    <mergeCell ref="B11:C15"/>
    <mergeCell ref="B17:C18"/>
    <mergeCell ref="B23:C26"/>
    <mergeCell ref="A32:A36"/>
    <mergeCell ref="A38:A40"/>
    <mergeCell ref="A45:A46"/>
    <mergeCell ref="A47:A48"/>
    <mergeCell ref="A49:A54"/>
    <mergeCell ref="A11:A15"/>
    <mergeCell ref="A17:A18"/>
    <mergeCell ref="A23:A26"/>
    <mergeCell ref="A27:A30"/>
    <mergeCell ref="A7:A10"/>
    <mergeCell ref="B55:C59"/>
    <mergeCell ref="B60:C61"/>
    <mergeCell ref="B62:C65"/>
    <mergeCell ref="A4:A5"/>
    <mergeCell ref="B4:C5"/>
    <mergeCell ref="G4:I4"/>
    <mergeCell ref="J4:L4"/>
    <mergeCell ref="M4:O4"/>
    <mergeCell ref="A1:B1"/>
    <mergeCell ref="A3:C3"/>
    <mergeCell ref="D3:D5"/>
    <mergeCell ref="E3:F4"/>
    <mergeCell ref="B43:C43"/>
    <mergeCell ref="B44:C44"/>
    <mergeCell ref="B37:C37"/>
    <mergeCell ref="B80:C80"/>
    <mergeCell ref="B81:C81"/>
    <mergeCell ref="B82:C82"/>
    <mergeCell ref="B83:C83"/>
    <mergeCell ref="B84:C84"/>
    <mergeCell ref="B79:D79"/>
    <mergeCell ref="B67:C69"/>
    <mergeCell ref="D55:D59"/>
    <mergeCell ref="D60:D61"/>
    <mergeCell ref="D62:D65"/>
    <mergeCell ref="D67:D69"/>
    <mergeCell ref="B6:C6"/>
    <mergeCell ref="B20:C20"/>
    <mergeCell ref="B16:C16"/>
    <mergeCell ref="B21:C21"/>
    <mergeCell ref="B22:C22"/>
    <mergeCell ref="B27:C30"/>
    <mergeCell ref="B31:C31"/>
    <mergeCell ref="B41:C41"/>
    <mergeCell ref="B42:C42"/>
    <mergeCell ref="A99:B99"/>
    <mergeCell ref="C99:D99"/>
    <mergeCell ref="A100:B100"/>
    <mergeCell ref="C100:D100"/>
    <mergeCell ref="C124:D124"/>
    <mergeCell ref="A101:B101"/>
    <mergeCell ref="C101:D101"/>
    <mergeCell ref="A102:P102"/>
    <mergeCell ref="A103:P103"/>
    <mergeCell ref="A104:P104"/>
    <mergeCell ref="C107:D107"/>
    <mergeCell ref="C119:D119"/>
    <mergeCell ref="C120:D120"/>
    <mergeCell ref="C121:D121"/>
    <mergeCell ref="C122:D122"/>
    <mergeCell ref="C123:D123"/>
    <mergeCell ref="B92:C92"/>
    <mergeCell ref="B93:C93"/>
    <mergeCell ref="B94:C94"/>
    <mergeCell ref="D70:D71"/>
    <mergeCell ref="A72:A78"/>
    <mergeCell ref="B72:C78"/>
    <mergeCell ref="D72:D78"/>
    <mergeCell ref="A98:B98"/>
    <mergeCell ref="C98:D98"/>
    <mergeCell ref="A97:B97"/>
    <mergeCell ref="C97:D97"/>
    <mergeCell ref="A95:P95"/>
    <mergeCell ref="A96:B96"/>
    <mergeCell ref="C96:D96"/>
    <mergeCell ref="B91:C91"/>
    <mergeCell ref="B85:C85"/>
    <mergeCell ref="B86:C86"/>
    <mergeCell ref="B87:C87"/>
    <mergeCell ref="B88:C88"/>
    <mergeCell ref="B89:C8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"/>
  <sheetViews>
    <sheetView topLeftCell="A4" workbookViewId="0">
      <selection activeCell="A10" sqref="A10"/>
    </sheetView>
  </sheetViews>
  <sheetFormatPr defaultRowHeight="15"/>
  <cols>
    <col min="1" max="1" width="74" customWidth="1"/>
  </cols>
  <sheetData>
    <row r="1" spans="1:1" ht="15.75">
      <c r="A1" s="1" t="s">
        <v>0</v>
      </c>
    </row>
    <row r="2" spans="1:1" ht="30.75">
      <c r="A2" s="68" t="s">
        <v>123</v>
      </c>
    </row>
    <row r="3" spans="1:1" ht="15.75">
      <c r="A3" s="1" t="s">
        <v>192</v>
      </c>
    </row>
    <row r="4" spans="1:1" ht="15.75">
      <c r="A4" s="4"/>
    </row>
    <row r="5" spans="1:1" ht="15.75">
      <c r="A5" s="58" t="s">
        <v>244</v>
      </c>
    </row>
    <row r="6" spans="1:1" ht="15.75">
      <c r="A6" s="58" t="s">
        <v>193</v>
      </c>
    </row>
    <row r="7" spans="1:1" ht="15.75">
      <c r="A7" s="3" t="s">
        <v>3</v>
      </c>
    </row>
    <row r="8" spans="1:1" ht="15.75">
      <c r="A8" s="5"/>
    </row>
    <row r="9" spans="1:1">
      <c r="A9" s="59" t="s">
        <v>245</v>
      </c>
    </row>
    <row r="10" spans="1:1" ht="15.75">
      <c r="A10" s="4" t="s">
        <v>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selection activeCell="B3" sqref="B3"/>
    </sheetView>
  </sheetViews>
  <sheetFormatPr defaultRowHeight="15"/>
  <cols>
    <col min="1" max="1" width="21.85546875" customWidth="1"/>
    <col min="2" max="2" width="14.5703125" customWidth="1"/>
    <col min="3" max="3" width="14.140625" customWidth="1"/>
    <col min="4" max="4" width="12.85546875" customWidth="1"/>
    <col min="5" max="5" width="13.28515625" customWidth="1"/>
    <col min="6" max="6" width="15" customWidth="1"/>
  </cols>
  <sheetData>
    <row r="1" spans="1:6" ht="16.5" thickBot="1">
      <c r="A1" s="6" t="s">
        <v>93</v>
      </c>
    </row>
    <row r="2" spans="1:6" ht="15.75" thickBot="1">
      <c r="A2" s="69" t="s">
        <v>124</v>
      </c>
      <c r="B2" s="70">
        <v>43101</v>
      </c>
      <c r="C2" s="65" t="s">
        <v>125</v>
      </c>
      <c r="D2" s="65" t="s">
        <v>125</v>
      </c>
      <c r="E2" s="65" t="s">
        <v>125</v>
      </c>
      <c r="F2" s="65" t="s">
        <v>125</v>
      </c>
    </row>
    <row r="3" spans="1:6" ht="41.25" customHeight="1" thickBot="1">
      <c r="A3" s="71" t="s">
        <v>126</v>
      </c>
      <c r="B3" s="46">
        <v>54</v>
      </c>
      <c r="C3" s="46"/>
      <c r="D3" s="46"/>
      <c r="E3" s="46"/>
      <c r="F3" s="46"/>
    </row>
    <row r="4" spans="1:6" ht="26.25" thickBot="1">
      <c r="A4" s="71" t="s">
        <v>127</v>
      </c>
      <c r="B4" s="46">
        <v>43</v>
      </c>
      <c r="C4" s="46"/>
      <c r="D4" s="46"/>
      <c r="E4" s="46"/>
      <c r="F4" s="46"/>
    </row>
    <row r="5" spans="1:6">
      <c r="A5" s="72" t="s">
        <v>4</v>
      </c>
      <c r="B5" s="269">
        <v>4</v>
      </c>
      <c r="C5" s="198"/>
      <c r="D5" s="198"/>
      <c r="E5" s="198"/>
      <c r="F5" s="198"/>
    </row>
    <row r="6" spans="1:6" ht="51.75" thickBot="1">
      <c r="A6" s="71" t="s">
        <v>128</v>
      </c>
      <c r="B6" s="270"/>
      <c r="C6" s="271"/>
      <c r="D6" s="271"/>
      <c r="E6" s="271"/>
      <c r="F6" s="271"/>
    </row>
    <row r="7" spans="1:6" ht="26.25" thickBot="1">
      <c r="A7" s="71" t="s">
        <v>129</v>
      </c>
      <c r="B7" s="50" t="s">
        <v>165</v>
      </c>
      <c r="C7" s="46"/>
      <c r="D7" s="46"/>
      <c r="E7" s="46"/>
      <c r="F7" s="46"/>
    </row>
    <row r="8" spans="1:6" ht="26.25" thickBot="1">
      <c r="A8" s="71" t="s">
        <v>130</v>
      </c>
      <c r="B8" s="50" t="s">
        <v>165</v>
      </c>
      <c r="C8" s="46"/>
      <c r="D8" s="46"/>
      <c r="E8" s="46"/>
      <c r="F8" s="46"/>
    </row>
    <row r="9" spans="1:6" ht="25.5">
      <c r="A9" s="72" t="s">
        <v>131</v>
      </c>
      <c r="B9" s="198" t="s">
        <v>132</v>
      </c>
      <c r="C9" s="198" t="s">
        <v>132</v>
      </c>
      <c r="D9" s="198" t="s">
        <v>132</v>
      </c>
      <c r="E9" s="198" t="s">
        <v>132</v>
      </c>
      <c r="F9" s="198" t="s">
        <v>132</v>
      </c>
    </row>
    <row r="10" spans="1:6" ht="25.5">
      <c r="A10" s="72" t="s">
        <v>133</v>
      </c>
      <c r="B10" s="272"/>
      <c r="C10" s="272"/>
      <c r="D10" s="272"/>
      <c r="E10" s="272"/>
      <c r="F10" s="272"/>
    </row>
    <row r="11" spans="1:6">
      <c r="A11" s="72"/>
      <c r="B11" s="272"/>
      <c r="C11" s="272"/>
      <c r="D11" s="272"/>
      <c r="E11" s="272"/>
      <c r="F11" s="272"/>
    </row>
    <row r="12" spans="1:6" ht="26.25" thickBot="1">
      <c r="A12" s="72" t="s">
        <v>134</v>
      </c>
      <c r="B12" s="271"/>
      <c r="C12" s="271"/>
      <c r="D12" s="271"/>
      <c r="E12" s="271"/>
      <c r="F12" s="271"/>
    </row>
    <row r="13" spans="1:6" ht="39" thickBot="1">
      <c r="A13" s="71" t="s">
        <v>135</v>
      </c>
      <c r="B13" s="46" t="s">
        <v>136</v>
      </c>
      <c r="C13" s="46" t="s">
        <v>137</v>
      </c>
      <c r="D13" s="46" t="s">
        <v>136</v>
      </c>
      <c r="E13" s="46" t="s">
        <v>136</v>
      </c>
      <c r="F13" s="46" t="s">
        <v>138</v>
      </c>
    </row>
  </sheetData>
  <mergeCells count="10">
    <mergeCell ref="B9:B12"/>
    <mergeCell ref="C9:C12"/>
    <mergeCell ref="D9:D12"/>
    <mergeCell ref="E9:E12"/>
    <mergeCell ref="F9:F12"/>
    <mergeCell ref="B5:B6"/>
    <mergeCell ref="C5:C6"/>
    <mergeCell ref="D5:D6"/>
    <mergeCell ref="E5:E6"/>
    <mergeCell ref="F5:F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H14"/>
  <sheetViews>
    <sheetView topLeftCell="A7" workbookViewId="0">
      <selection activeCell="H5" sqref="H5"/>
    </sheetView>
  </sheetViews>
  <sheetFormatPr defaultRowHeight="15"/>
  <cols>
    <col min="2" max="2" width="15.28515625" customWidth="1"/>
    <col min="3" max="3" width="14.7109375" customWidth="1"/>
    <col min="4" max="4" width="12.42578125" customWidth="1"/>
    <col min="5" max="5" width="16.7109375" customWidth="1"/>
    <col min="6" max="6" width="12" customWidth="1"/>
    <col min="7" max="7" width="15" customWidth="1"/>
    <col min="8" max="8" width="16.28515625" customWidth="1"/>
  </cols>
  <sheetData>
    <row r="1" spans="1:8" ht="15.75" thickBot="1">
      <c r="A1" s="284" t="s">
        <v>139</v>
      </c>
      <c r="B1" s="284" t="s">
        <v>140</v>
      </c>
      <c r="C1" s="284" t="s">
        <v>141</v>
      </c>
      <c r="D1" s="284" t="s">
        <v>142</v>
      </c>
      <c r="E1" s="284" t="s">
        <v>143</v>
      </c>
      <c r="F1" s="284" t="s">
        <v>144</v>
      </c>
      <c r="G1" s="173" t="s">
        <v>145</v>
      </c>
      <c r="H1" s="231"/>
    </row>
    <row r="2" spans="1:8" ht="39" thickBot="1">
      <c r="A2" s="285"/>
      <c r="B2" s="285"/>
      <c r="C2" s="285"/>
      <c r="D2" s="285"/>
      <c r="E2" s="285"/>
      <c r="F2" s="285"/>
      <c r="G2" s="73" t="s">
        <v>146</v>
      </c>
      <c r="H2" s="73" t="s">
        <v>147</v>
      </c>
    </row>
    <row r="3" spans="1:8">
      <c r="A3" s="282">
        <v>1</v>
      </c>
      <c r="B3" s="282">
        <v>2</v>
      </c>
      <c r="C3" s="282">
        <v>3</v>
      </c>
      <c r="D3" s="282">
        <v>4</v>
      </c>
      <c r="E3" s="282">
        <v>5</v>
      </c>
      <c r="F3" s="282">
        <v>6</v>
      </c>
      <c r="G3" s="282">
        <v>7</v>
      </c>
      <c r="H3" s="282">
        <v>8</v>
      </c>
    </row>
    <row r="4" spans="1:8" ht="15.75" thickBot="1">
      <c r="A4" s="283"/>
      <c r="B4" s="283"/>
      <c r="C4" s="283"/>
      <c r="D4" s="283">
        <v>4</v>
      </c>
      <c r="E4" s="283"/>
      <c r="F4" s="283"/>
      <c r="G4" s="283"/>
      <c r="H4" s="283"/>
    </row>
    <row r="5" spans="1:8" ht="26.25" thickBot="1">
      <c r="A5" s="74"/>
      <c r="B5" s="9" t="s">
        <v>177</v>
      </c>
      <c r="C5" s="64" t="s">
        <v>194</v>
      </c>
      <c r="D5" s="64" t="s">
        <v>198</v>
      </c>
      <c r="E5" s="64" t="s">
        <v>199</v>
      </c>
      <c r="F5" s="64"/>
      <c r="G5" s="64"/>
      <c r="H5" s="64"/>
    </row>
    <row r="6" spans="1:8" ht="26.25" thickBot="1">
      <c r="A6" s="74"/>
      <c r="B6" s="9" t="s">
        <v>77</v>
      </c>
      <c r="C6" s="64" t="s">
        <v>195</v>
      </c>
      <c r="D6" s="64" t="s">
        <v>198</v>
      </c>
      <c r="E6" s="64" t="s">
        <v>200</v>
      </c>
      <c r="F6" s="64"/>
      <c r="G6" s="64"/>
      <c r="H6" s="64"/>
    </row>
    <row r="7" spans="1:8" ht="26.25" thickBot="1">
      <c r="A7" s="74"/>
      <c r="B7" s="9" t="s">
        <v>76</v>
      </c>
      <c r="C7" s="64" t="s">
        <v>196</v>
      </c>
      <c r="D7" s="64" t="s">
        <v>198</v>
      </c>
      <c r="E7" s="64" t="s">
        <v>201</v>
      </c>
      <c r="F7" s="64"/>
      <c r="G7" s="64"/>
      <c r="H7" s="64"/>
    </row>
    <row r="8" spans="1:8" ht="26.25" thickBot="1">
      <c r="A8" s="75"/>
      <c r="B8" s="9" t="s">
        <v>79</v>
      </c>
      <c r="C8" s="64" t="s">
        <v>197</v>
      </c>
      <c r="D8" s="64" t="s">
        <v>198</v>
      </c>
      <c r="E8" s="76" t="s">
        <v>202</v>
      </c>
      <c r="F8" s="73"/>
      <c r="G8" s="73"/>
      <c r="H8" s="73"/>
    </row>
    <row r="9" spans="1:8" ht="15.75" thickBot="1">
      <c r="A9" s="173"/>
      <c r="B9" s="174"/>
      <c r="C9" s="174"/>
      <c r="D9" s="174"/>
      <c r="E9" s="174"/>
      <c r="F9" s="174"/>
      <c r="G9" s="174"/>
      <c r="H9" s="231"/>
    </row>
    <row r="10" spans="1:8" ht="15.75" thickBot="1">
      <c r="A10" s="75"/>
      <c r="B10" s="73"/>
      <c r="C10" s="73"/>
      <c r="D10" s="73"/>
      <c r="E10" s="73"/>
      <c r="F10" s="73"/>
      <c r="G10" s="73"/>
      <c r="H10" s="73"/>
    </row>
    <row r="11" spans="1:8">
      <c r="A11" s="273" t="s">
        <v>148</v>
      </c>
      <c r="B11" s="274"/>
      <c r="C11" s="274"/>
      <c r="D11" s="274"/>
      <c r="E11" s="274"/>
      <c r="F11" s="274"/>
      <c r="G11" s="274"/>
      <c r="H11" s="275"/>
    </row>
    <row r="12" spans="1:8">
      <c r="A12" s="276" t="s">
        <v>149</v>
      </c>
      <c r="B12" s="277"/>
      <c r="C12" s="277"/>
      <c r="D12" s="277"/>
      <c r="E12" s="277"/>
      <c r="F12" s="277"/>
      <c r="G12" s="277"/>
      <c r="H12" s="278"/>
    </row>
    <row r="13" spans="1:8">
      <c r="A13" s="276" t="s">
        <v>150</v>
      </c>
      <c r="B13" s="277"/>
      <c r="C13" s="277"/>
      <c r="D13" s="277"/>
      <c r="E13" s="277"/>
      <c r="F13" s="277"/>
      <c r="G13" s="277"/>
      <c r="H13" s="278"/>
    </row>
    <row r="14" spans="1:8" ht="15.75" thickBot="1">
      <c r="A14" s="279" t="s">
        <v>151</v>
      </c>
      <c r="B14" s="280"/>
      <c r="C14" s="280"/>
      <c r="D14" s="280"/>
      <c r="E14" s="280"/>
      <c r="F14" s="280"/>
      <c r="G14" s="280"/>
      <c r="H14" s="281"/>
    </row>
  </sheetData>
  <mergeCells count="20">
    <mergeCell ref="G1:H1"/>
    <mergeCell ref="A3:A4"/>
    <mergeCell ref="B3:B4"/>
    <mergeCell ref="C3:C4"/>
    <mergeCell ref="D3:D4"/>
    <mergeCell ref="E3:E4"/>
    <mergeCell ref="F3:F4"/>
    <mergeCell ref="G3:G4"/>
    <mergeCell ref="H3:H4"/>
    <mergeCell ref="A1:A2"/>
    <mergeCell ref="B1:B2"/>
    <mergeCell ref="C1:C2"/>
    <mergeCell ref="D1:D2"/>
    <mergeCell ref="E1:E2"/>
    <mergeCell ref="F1:F2"/>
    <mergeCell ref="A9:H9"/>
    <mergeCell ref="A11:H11"/>
    <mergeCell ref="A12:H12"/>
    <mergeCell ref="A13:H13"/>
    <mergeCell ref="A14:H1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O96"/>
  <sheetViews>
    <sheetView topLeftCell="V1" workbookViewId="0">
      <selection activeCell="B5" sqref="B5:B6"/>
    </sheetView>
  </sheetViews>
  <sheetFormatPr defaultRowHeight="15"/>
  <sheetData>
    <row r="1" spans="1:41" ht="15.75">
      <c r="A1" s="291" t="s">
        <v>152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</row>
    <row r="2" spans="1:41" ht="16.5" thickBot="1">
      <c r="A2" s="292" t="s">
        <v>203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1"/>
    </row>
    <row r="3" spans="1:41" ht="15.75" thickBot="1">
      <c r="A3" s="288" t="s">
        <v>139</v>
      </c>
      <c r="B3" s="288" t="s">
        <v>140</v>
      </c>
      <c r="C3" s="295" t="s">
        <v>153</v>
      </c>
      <c r="D3" s="296"/>
      <c r="E3" s="288" t="s">
        <v>154</v>
      </c>
      <c r="F3" s="286" t="s">
        <v>155</v>
      </c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300"/>
      <c r="V3" s="300"/>
      <c r="W3" s="300"/>
      <c r="X3" s="300"/>
      <c r="Y3" s="300"/>
      <c r="Z3" s="300"/>
      <c r="AA3" s="300"/>
      <c r="AB3" s="300"/>
      <c r="AC3" s="300"/>
      <c r="AD3" s="300"/>
      <c r="AE3" s="300"/>
      <c r="AF3" s="300"/>
      <c r="AG3" s="300"/>
      <c r="AH3" s="300"/>
      <c r="AI3" s="300"/>
      <c r="AJ3" s="300"/>
      <c r="AK3" s="287"/>
      <c r="AL3" s="173" t="s">
        <v>156</v>
      </c>
      <c r="AM3" s="301"/>
      <c r="AN3" s="288" t="s">
        <v>157</v>
      </c>
      <c r="AO3" s="288" t="s">
        <v>158</v>
      </c>
    </row>
    <row r="4" spans="1:41" ht="102.75" thickBot="1">
      <c r="A4" s="294"/>
      <c r="B4" s="294"/>
      <c r="C4" s="297"/>
      <c r="D4" s="298"/>
      <c r="E4" s="289"/>
      <c r="F4" s="78">
        <v>1</v>
      </c>
      <c r="G4" s="78">
        <v>2</v>
      </c>
      <c r="H4" s="78">
        <v>3</v>
      </c>
      <c r="I4" s="78">
        <v>4</v>
      </c>
      <c r="J4" s="78">
        <v>5</v>
      </c>
      <c r="K4" s="78">
        <v>6</v>
      </c>
      <c r="L4" s="78">
        <v>7</v>
      </c>
      <c r="M4" s="78">
        <v>8</v>
      </c>
      <c r="N4" s="78">
        <v>9</v>
      </c>
      <c r="O4" s="78">
        <v>10</v>
      </c>
      <c r="P4" s="78">
        <v>11</v>
      </c>
      <c r="Q4" s="78">
        <v>12</v>
      </c>
      <c r="R4" s="78">
        <v>13</v>
      </c>
      <c r="S4" s="78">
        <v>14</v>
      </c>
      <c r="T4" s="78">
        <v>15</v>
      </c>
      <c r="U4" s="79">
        <v>16</v>
      </c>
      <c r="V4" s="78">
        <v>17</v>
      </c>
      <c r="W4" s="78">
        <v>18</v>
      </c>
      <c r="X4" s="78">
        <v>19</v>
      </c>
      <c r="Y4" s="78">
        <v>20</v>
      </c>
      <c r="Z4" s="78">
        <v>21</v>
      </c>
      <c r="AA4" s="78">
        <v>22</v>
      </c>
      <c r="AB4" s="78">
        <v>23</v>
      </c>
      <c r="AC4" s="78">
        <v>24</v>
      </c>
      <c r="AD4" s="78">
        <v>25</v>
      </c>
      <c r="AE4" s="78">
        <v>26</v>
      </c>
      <c r="AF4" s="78">
        <v>27</v>
      </c>
      <c r="AG4" s="78">
        <v>28</v>
      </c>
      <c r="AH4" s="78">
        <v>29</v>
      </c>
      <c r="AI4" s="78">
        <v>30</v>
      </c>
      <c r="AJ4" s="78">
        <v>31</v>
      </c>
      <c r="AK4" s="7" t="s">
        <v>159</v>
      </c>
      <c r="AL4" s="7" t="s">
        <v>160</v>
      </c>
      <c r="AM4" s="7" t="s">
        <v>161</v>
      </c>
      <c r="AN4" s="289"/>
      <c r="AO4" s="289"/>
    </row>
    <row r="5" spans="1:41" ht="15.75" thickBot="1">
      <c r="A5" s="79">
        <v>1</v>
      </c>
      <c r="B5" s="78">
        <v>2</v>
      </c>
      <c r="C5" s="286">
        <v>3</v>
      </c>
      <c r="D5" s="290"/>
      <c r="E5" s="78">
        <v>4</v>
      </c>
      <c r="F5" s="78">
        <v>5</v>
      </c>
      <c r="G5" s="78">
        <v>6</v>
      </c>
      <c r="H5" s="78">
        <v>7</v>
      </c>
      <c r="I5" s="78">
        <v>8</v>
      </c>
      <c r="J5" s="78">
        <v>9</v>
      </c>
      <c r="K5" s="78">
        <v>10</v>
      </c>
      <c r="L5" s="78">
        <v>11</v>
      </c>
      <c r="M5" s="78">
        <v>12</v>
      </c>
      <c r="N5" s="78">
        <v>13</v>
      </c>
      <c r="O5" s="78">
        <v>14</v>
      </c>
      <c r="P5" s="78">
        <v>15</v>
      </c>
      <c r="Q5" s="78">
        <v>16</v>
      </c>
      <c r="R5" s="78">
        <v>17</v>
      </c>
      <c r="S5" s="78">
        <v>18</v>
      </c>
      <c r="T5" s="78">
        <v>19</v>
      </c>
      <c r="U5" s="80">
        <v>20</v>
      </c>
      <c r="V5" s="81">
        <v>21</v>
      </c>
      <c r="W5" s="81">
        <v>22</v>
      </c>
      <c r="X5" s="81">
        <v>23</v>
      </c>
      <c r="Y5" s="81">
        <v>24</v>
      </c>
      <c r="Z5" s="81">
        <v>25</v>
      </c>
      <c r="AA5" s="81">
        <v>26</v>
      </c>
      <c r="AB5" s="81">
        <v>27</v>
      </c>
      <c r="AC5" s="81">
        <v>28</v>
      </c>
      <c r="AD5" s="81">
        <v>29</v>
      </c>
      <c r="AE5" s="81">
        <v>30</v>
      </c>
      <c r="AF5" s="81">
        <v>31</v>
      </c>
      <c r="AG5" s="81">
        <v>32</v>
      </c>
      <c r="AH5" s="81">
        <v>33</v>
      </c>
      <c r="AI5" s="81">
        <v>34</v>
      </c>
      <c r="AJ5" s="81">
        <v>35</v>
      </c>
      <c r="AK5" s="81">
        <v>36</v>
      </c>
      <c r="AL5" s="81">
        <v>37</v>
      </c>
      <c r="AM5" s="81">
        <v>38</v>
      </c>
      <c r="AN5" s="81">
        <v>39</v>
      </c>
      <c r="AO5" s="81">
        <v>40</v>
      </c>
    </row>
    <row r="6" spans="1:41" ht="15.75" thickBot="1">
      <c r="A6" s="79">
        <v>1</v>
      </c>
      <c r="B6" s="82" t="s">
        <v>25</v>
      </c>
      <c r="C6" s="286"/>
      <c r="D6" s="287"/>
      <c r="E6" s="78"/>
      <c r="F6" s="78"/>
      <c r="G6" s="78">
        <v>1.5</v>
      </c>
      <c r="H6" s="78">
        <v>1.5</v>
      </c>
      <c r="I6" s="78">
        <v>1.5</v>
      </c>
      <c r="J6" s="78">
        <v>1.5</v>
      </c>
      <c r="K6" s="78">
        <v>1.5</v>
      </c>
      <c r="L6" s="78"/>
      <c r="M6" s="78"/>
      <c r="N6" s="78">
        <v>1.5</v>
      </c>
      <c r="O6" s="78">
        <v>1.5</v>
      </c>
      <c r="P6" s="78">
        <v>1.5</v>
      </c>
      <c r="Q6" s="78">
        <v>1.5</v>
      </c>
      <c r="R6" s="78">
        <v>1.5</v>
      </c>
      <c r="S6" s="78"/>
      <c r="T6" s="91"/>
      <c r="U6" s="92">
        <v>1.5</v>
      </c>
      <c r="V6" s="92">
        <v>1.5</v>
      </c>
      <c r="W6" s="92">
        <v>1.5</v>
      </c>
      <c r="X6" s="92">
        <v>1.5</v>
      </c>
      <c r="Y6" s="92">
        <v>1.5</v>
      </c>
      <c r="Z6" s="92"/>
      <c r="AA6" s="92"/>
      <c r="AB6" s="92">
        <v>1.5</v>
      </c>
      <c r="AC6" s="92">
        <v>1.5</v>
      </c>
      <c r="AD6" s="92">
        <v>1.5</v>
      </c>
      <c r="AE6" s="92">
        <v>1.5</v>
      </c>
      <c r="AF6" s="92">
        <v>1.5</v>
      </c>
      <c r="AG6" s="92"/>
      <c r="AH6" s="92"/>
      <c r="AI6" s="92">
        <v>1.5</v>
      </c>
      <c r="AJ6" s="92">
        <v>1.5</v>
      </c>
      <c r="AK6" s="83">
        <f t="shared" ref="AK6:AK30" si="0">SUM(F6:AJ6)</f>
        <v>33</v>
      </c>
      <c r="AL6" s="92"/>
      <c r="AM6" s="92"/>
      <c r="AN6" s="92"/>
      <c r="AO6" s="92"/>
    </row>
    <row r="7" spans="1:41" ht="15.75" thickBot="1">
      <c r="A7" s="79">
        <v>2</v>
      </c>
      <c r="B7" s="82" t="s">
        <v>173</v>
      </c>
      <c r="C7" s="286"/>
      <c r="D7" s="287"/>
      <c r="E7" s="78"/>
      <c r="F7" s="78"/>
      <c r="G7" s="78"/>
      <c r="H7" s="78">
        <v>0.5</v>
      </c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91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83">
        <f t="shared" si="0"/>
        <v>0.5</v>
      </c>
      <c r="AL7" s="92"/>
      <c r="AM7" s="92"/>
      <c r="AN7" s="92"/>
      <c r="AO7" s="92"/>
    </row>
    <row r="8" spans="1:41" ht="15.75" thickBot="1">
      <c r="A8" s="79">
        <v>3</v>
      </c>
      <c r="B8" s="82" t="s">
        <v>174</v>
      </c>
      <c r="C8" s="286"/>
      <c r="D8" s="287"/>
      <c r="E8" s="78"/>
      <c r="F8" s="78"/>
      <c r="G8" s="78">
        <v>0.2</v>
      </c>
      <c r="H8" s="78">
        <v>0.2</v>
      </c>
      <c r="I8" s="78">
        <v>0.2</v>
      </c>
      <c r="J8" s="78">
        <v>0.2</v>
      </c>
      <c r="K8" s="78">
        <v>0.2</v>
      </c>
      <c r="L8" s="78"/>
      <c r="M8" s="78"/>
      <c r="N8" s="78">
        <v>0.2</v>
      </c>
      <c r="O8" s="78">
        <v>0.2</v>
      </c>
      <c r="P8" s="78">
        <v>0.2</v>
      </c>
      <c r="Q8" s="78">
        <v>0.2</v>
      </c>
      <c r="R8" s="78">
        <v>0.2</v>
      </c>
      <c r="S8" s="78"/>
      <c r="T8" s="91"/>
      <c r="U8" s="92">
        <v>0.2</v>
      </c>
      <c r="V8" s="92">
        <v>0.2</v>
      </c>
      <c r="W8" s="92">
        <v>0.2</v>
      </c>
      <c r="X8" s="92">
        <v>0.2</v>
      </c>
      <c r="Y8" s="92">
        <v>0.2</v>
      </c>
      <c r="Z8" s="92"/>
      <c r="AA8" s="92"/>
      <c r="AB8" s="92">
        <v>0.2</v>
      </c>
      <c r="AC8" s="92">
        <v>0.2</v>
      </c>
      <c r="AD8" s="92">
        <v>0.2</v>
      </c>
      <c r="AE8" s="92">
        <v>0.2</v>
      </c>
      <c r="AF8" s="92">
        <v>0.2</v>
      </c>
      <c r="AG8" s="92"/>
      <c r="AH8" s="92"/>
      <c r="AI8" s="92">
        <v>0.2</v>
      </c>
      <c r="AJ8" s="92">
        <v>0.2</v>
      </c>
      <c r="AK8" s="83">
        <f t="shared" si="0"/>
        <v>4.4000000000000012</v>
      </c>
      <c r="AL8" s="92"/>
      <c r="AM8" s="92"/>
      <c r="AN8" s="92"/>
      <c r="AO8" s="92"/>
    </row>
    <row r="9" spans="1:41" ht="15.75" thickBot="1">
      <c r="A9" s="79">
        <v>4</v>
      </c>
      <c r="B9" s="82" t="s">
        <v>176</v>
      </c>
      <c r="C9" s="286"/>
      <c r="D9" s="287"/>
      <c r="E9" s="78"/>
      <c r="F9" s="78">
        <v>24</v>
      </c>
      <c r="G9" s="78">
        <v>24</v>
      </c>
      <c r="H9" s="78">
        <v>24</v>
      </c>
      <c r="I9" s="78">
        <v>24</v>
      </c>
      <c r="J9" s="78">
        <v>24</v>
      </c>
      <c r="K9" s="78">
        <v>24</v>
      </c>
      <c r="L9" s="78">
        <v>24</v>
      </c>
      <c r="M9" s="78">
        <v>24</v>
      </c>
      <c r="N9" s="78">
        <v>24</v>
      </c>
      <c r="O9" s="78">
        <v>24</v>
      </c>
      <c r="P9" s="78">
        <v>24</v>
      </c>
      <c r="Q9" s="78">
        <v>24</v>
      </c>
      <c r="R9" s="78">
        <v>24</v>
      </c>
      <c r="S9" s="78">
        <v>24</v>
      </c>
      <c r="T9" s="91">
        <v>24</v>
      </c>
      <c r="U9" s="92">
        <v>24</v>
      </c>
      <c r="V9" s="92">
        <v>24</v>
      </c>
      <c r="W9" s="92">
        <v>24</v>
      </c>
      <c r="X9" s="92">
        <v>24</v>
      </c>
      <c r="Y9" s="92">
        <v>24</v>
      </c>
      <c r="Z9" s="92">
        <v>24</v>
      </c>
      <c r="AA9" s="92">
        <v>24</v>
      </c>
      <c r="AB9" s="92">
        <v>24</v>
      </c>
      <c r="AC9" s="92">
        <v>24</v>
      </c>
      <c r="AD9" s="92">
        <v>24</v>
      </c>
      <c r="AE9" s="92">
        <v>24</v>
      </c>
      <c r="AF9" s="92">
        <v>24</v>
      </c>
      <c r="AG9" s="92">
        <v>24</v>
      </c>
      <c r="AH9" s="92">
        <v>24</v>
      </c>
      <c r="AI9" s="92">
        <v>24</v>
      </c>
      <c r="AJ9" s="92">
        <v>24</v>
      </c>
      <c r="AK9" s="83">
        <f t="shared" si="0"/>
        <v>744</v>
      </c>
      <c r="AL9" s="92"/>
      <c r="AM9" s="92"/>
      <c r="AN9" s="92"/>
      <c r="AO9" s="92"/>
    </row>
    <row r="10" spans="1:41" ht="15.75" thickBot="1">
      <c r="A10" s="79">
        <v>5</v>
      </c>
      <c r="B10" s="82" t="s">
        <v>177</v>
      </c>
      <c r="C10" s="286"/>
      <c r="D10" s="287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>
        <v>4</v>
      </c>
      <c r="R10" s="78"/>
      <c r="S10" s="78"/>
      <c r="T10" s="91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83">
        <f t="shared" si="0"/>
        <v>4</v>
      </c>
      <c r="AL10" s="92"/>
      <c r="AM10" s="92"/>
      <c r="AN10" s="92"/>
      <c r="AO10" s="92"/>
    </row>
    <row r="11" spans="1:41" ht="15.75" thickBot="1">
      <c r="A11" s="79">
        <v>6</v>
      </c>
      <c r="B11" s="82" t="s">
        <v>70</v>
      </c>
      <c r="C11" s="286"/>
      <c r="D11" s="287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91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83">
        <f t="shared" si="0"/>
        <v>0</v>
      </c>
      <c r="AL11" s="92"/>
      <c r="AM11" s="92"/>
      <c r="AN11" s="92"/>
      <c r="AO11" s="92"/>
    </row>
    <row r="12" spans="1:41" ht="15.75" thickBot="1">
      <c r="A12" s="79">
        <v>7</v>
      </c>
      <c r="B12" s="82" t="s">
        <v>71</v>
      </c>
      <c r="C12" s="286"/>
      <c r="D12" s="287"/>
      <c r="E12" s="78"/>
      <c r="F12" s="78"/>
      <c r="G12" s="78"/>
      <c r="H12" s="78"/>
      <c r="I12" s="78">
        <v>8</v>
      </c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91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83">
        <f t="shared" si="0"/>
        <v>8</v>
      </c>
      <c r="AL12" s="92"/>
      <c r="AM12" s="92"/>
      <c r="AN12" s="92"/>
      <c r="AO12" s="92"/>
    </row>
    <row r="13" spans="1:41" ht="15.75" thickBot="1">
      <c r="A13" s="79">
        <v>8</v>
      </c>
      <c r="B13" s="82" t="s">
        <v>180</v>
      </c>
      <c r="C13" s="286"/>
      <c r="D13" s="287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91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83">
        <f t="shared" si="0"/>
        <v>0</v>
      </c>
      <c r="AL13" s="92"/>
      <c r="AM13" s="92"/>
      <c r="AN13" s="92"/>
      <c r="AO13" s="92"/>
    </row>
    <row r="14" spans="1:41" ht="15.75" thickBot="1">
      <c r="A14" s="79">
        <v>9</v>
      </c>
      <c r="B14" s="82" t="s">
        <v>181</v>
      </c>
      <c r="C14" s="286"/>
      <c r="D14" s="287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91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83">
        <f t="shared" si="0"/>
        <v>0</v>
      </c>
      <c r="AL14" s="92"/>
      <c r="AM14" s="92"/>
      <c r="AN14" s="92"/>
      <c r="AO14" s="92"/>
    </row>
    <row r="15" spans="1:41" ht="15.75" thickBot="1">
      <c r="A15" s="79">
        <v>10</v>
      </c>
      <c r="B15" s="82" t="s">
        <v>182</v>
      </c>
      <c r="C15" s="286"/>
      <c r="D15" s="287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91"/>
      <c r="U15" s="92"/>
      <c r="V15" s="92"/>
      <c r="W15" s="92"/>
      <c r="X15" s="92"/>
      <c r="Y15" s="92"/>
      <c r="Z15" s="92"/>
      <c r="AA15" s="92"/>
      <c r="AB15" s="92">
        <v>8</v>
      </c>
      <c r="AC15" s="92">
        <v>8</v>
      </c>
      <c r="AD15" s="92"/>
      <c r="AE15" s="92"/>
      <c r="AF15" s="92"/>
      <c r="AG15" s="92"/>
      <c r="AH15" s="92"/>
      <c r="AI15" s="92"/>
      <c r="AJ15" s="92"/>
      <c r="AK15" s="83">
        <f t="shared" si="0"/>
        <v>16</v>
      </c>
      <c r="AL15" s="92"/>
      <c r="AM15" s="92"/>
      <c r="AN15" s="92"/>
      <c r="AO15" s="92"/>
    </row>
    <row r="16" spans="1:41" ht="15.75" thickBot="1">
      <c r="A16" s="79">
        <v>11</v>
      </c>
      <c r="B16" s="82" t="s">
        <v>81</v>
      </c>
      <c r="C16" s="286"/>
      <c r="D16" s="287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91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83">
        <f t="shared" si="0"/>
        <v>0</v>
      </c>
      <c r="AL16" s="92"/>
      <c r="AM16" s="92"/>
      <c r="AN16" s="92"/>
      <c r="AO16" s="92"/>
    </row>
    <row r="17" spans="1:41" ht="15.75" thickBot="1">
      <c r="A17" s="79">
        <v>12</v>
      </c>
      <c r="B17" s="82" t="s">
        <v>110</v>
      </c>
      <c r="C17" s="286"/>
      <c r="D17" s="287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91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83">
        <f t="shared" si="0"/>
        <v>0</v>
      </c>
      <c r="AL17" s="92"/>
      <c r="AM17" s="92"/>
      <c r="AN17" s="92"/>
      <c r="AO17" s="92"/>
    </row>
    <row r="18" spans="1:41" ht="15.75" thickBot="1">
      <c r="A18" s="79">
        <v>13</v>
      </c>
      <c r="B18" s="82" t="s">
        <v>77</v>
      </c>
      <c r="C18" s="286"/>
      <c r="D18" s="287"/>
      <c r="E18" s="78"/>
      <c r="F18" s="78"/>
      <c r="G18" s="78"/>
      <c r="H18" s="78"/>
      <c r="I18" s="78">
        <v>24</v>
      </c>
      <c r="J18" s="78">
        <v>24</v>
      </c>
      <c r="K18" s="78"/>
      <c r="L18" s="78"/>
      <c r="M18" s="78"/>
      <c r="N18" s="78">
        <v>24</v>
      </c>
      <c r="O18" s="78">
        <v>24</v>
      </c>
      <c r="P18" s="78">
        <v>24</v>
      </c>
      <c r="Q18" s="78">
        <v>24</v>
      </c>
      <c r="R18" s="78">
        <v>24</v>
      </c>
      <c r="S18" s="78">
        <v>24</v>
      </c>
      <c r="T18" s="91">
        <v>24</v>
      </c>
      <c r="U18" s="92">
        <v>24</v>
      </c>
      <c r="V18" s="92">
        <v>24</v>
      </c>
      <c r="W18" s="92">
        <v>24</v>
      </c>
      <c r="X18" s="92">
        <v>24</v>
      </c>
      <c r="Y18" s="92">
        <v>24</v>
      </c>
      <c r="Z18" s="92">
        <v>24</v>
      </c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83">
        <f t="shared" si="0"/>
        <v>360</v>
      </c>
      <c r="AL18" s="92"/>
      <c r="AM18" s="92"/>
      <c r="AN18" s="92"/>
      <c r="AO18" s="92"/>
    </row>
    <row r="19" spans="1:41" ht="15.75" thickBot="1">
      <c r="A19" s="79">
        <v>14</v>
      </c>
      <c r="B19" s="82" t="s">
        <v>76</v>
      </c>
      <c r="C19" s="286"/>
      <c r="D19" s="287"/>
      <c r="E19" s="78"/>
      <c r="F19" s="78"/>
      <c r="G19" s="78"/>
      <c r="H19" s="78"/>
      <c r="I19" s="78">
        <v>12</v>
      </c>
      <c r="J19" s="78">
        <v>12</v>
      </c>
      <c r="K19" s="78"/>
      <c r="L19" s="78"/>
      <c r="M19" s="78"/>
      <c r="N19" s="78">
        <v>12</v>
      </c>
      <c r="O19" s="78">
        <v>12</v>
      </c>
      <c r="P19" s="78">
        <v>12</v>
      </c>
      <c r="Q19" s="78">
        <v>12</v>
      </c>
      <c r="R19" s="78">
        <v>12</v>
      </c>
      <c r="S19" s="78">
        <v>12</v>
      </c>
      <c r="T19" s="91">
        <v>12</v>
      </c>
      <c r="U19" s="92">
        <v>12</v>
      </c>
      <c r="V19" s="92">
        <v>12</v>
      </c>
      <c r="W19" s="92">
        <v>12</v>
      </c>
      <c r="X19" s="92">
        <v>12</v>
      </c>
      <c r="Y19" s="92">
        <v>12</v>
      </c>
      <c r="Z19" s="92">
        <v>12</v>
      </c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83">
        <f t="shared" si="0"/>
        <v>180</v>
      </c>
      <c r="AL19" s="92"/>
      <c r="AM19" s="92"/>
      <c r="AN19" s="92"/>
      <c r="AO19" s="92"/>
    </row>
    <row r="20" spans="1:41" ht="15.75" thickBot="1">
      <c r="A20" s="79">
        <v>15</v>
      </c>
      <c r="B20" s="82" t="s">
        <v>75</v>
      </c>
      <c r="C20" s="286"/>
      <c r="D20" s="287"/>
      <c r="E20" s="78"/>
      <c r="F20" s="78"/>
      <c r="G20" s="78"/>
      <c r="H20" s="78"/>
      <c r="I20" s="78"/>
      <c r="J20" s="78"/>
      <c r="K20" s="78"/>
      <c r="L20" s="78"/>
      <c r="M20" s="78"/>
      <c r="N20" s="78">
        <v>24</v>
      </c>
      <c r="O20" s="78">
        <v>24</v>
      </c>
      <c r="P20" s="78">
        <v>24</v>
      </c>
      <c r="Q20" s="78">
        <v>24</v>
      </c>
      <c r="R20" s="78">
        <v>24</v>
      </c>
      <c r="S20" s="78">
        <v>16</v>
      </c>
      <c r="T20" s="91">
        <v>16</v>
      </c>
      <c r="U20" s="92">
        <v>16</v>
      </c>
      <c r="V20" s="92">
        <v>16</v>
      </c>
      <c r="W20" s="92">
        <v>24</v>
      </c>
      <c r="X20" s="92">
        <v>24</v>
      </c>
      <c r="Y20" s="92">
        <v>24</v>
      </c>
      <c r="Z20" s="92">
        <v>24</v>
      </c>
      <c r="AA20" s="92">
        <v>24</v>
      </c>
      <c r="AB20" s="92"/>
      <c r="AC20" s="92">
        <v>16</v>
      </c>
      <c r="AD20" s="92">
        <v>16</v>
      </c>
      <c r="AE20" s="92">
        <v>16</v>
      </c>
      <c r="AF20" s="92">
        <v>16</v>
      </c>
      <c r="AG20" s="92"/>
      <c r="AH20" s="92"/>
      <c r="AI20" s="92"/>
      <c r="AJ20" s="92"/>
      <c r="AK20" s="83">
        <f t="shared" si="0"/>
        <v>368</v>
      </c>
      <c r="AL20" s="92"/>
      <c r="AM20" s="92"/>
      <c r="AN20" s="92"/>
      <c r="AO20" s="92"/>
    </row>
    <row r="21" spans="1:41" ht="15.75" thickBot="1">
      <c r="A21" s="79">
        <v>16</v>
      </c>
      <c r="B21" s="82" t="s">
        <v>74</v>
      </c>
      <c r="C21" s="286"/>
      <c r="D21" s="287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91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83">
        <f t="shared" si="0"/>
        <v>0</v>
      </c>
      <c r="AL21" s="92"/>
      <c r="AM21" s="92"/>
      <c r="AN21" s="92"/>
      <c r="AO21" s="92"/>
    </row>
    <row r="22" spans="1:41" ht="15.75" thickBot="1">
      <c r="A22" s="79">
        <v>17</v>
      </c>
      <c r="B22" s="82" t="s">
        <v>185</v>
      </c>
      <c r="C22" s="286"/>
      <c r="D22" s="287"/>
      <c r="E22" s="78"/>
      <c r="F22" s="78">
        <v>16</v>
      </c>
      <c r="G22" s="78">
        <v>16</v>
      </c>
      <c r="H22" s="78">
        <v>16</v>
      </c>
      <c r="I22" s="78">
        <v>16</v>
      </c>
      <c r="J22" s="78">
        <v>16</v>
      </c>
      <c r="K22" s="78">
        <v>16</v>
      </c>
      <c r="L22" s="78">
        <v>16</v>
      </c>
      <c r="M22" s="78">
        <v>16</v>
      </c>
      <c r="N22" s="78">
        <v>16</v>
      </c>
      <c r="O22" s="78">
        <v>16</v>
      </c>
      <c r="P22" s="78">
        <v>16</v>
      </c>
      <c r="Q22" s="78">
        <v>16</v>
      </c>
      <c r="R22" s="78">
        <v>16</v>
      </c>
      <c r="S22" s="78">
        <v>16</v>
      </c>
      <c r="T22" s="91">
        <v>16</v>
      </c>
      <c r="U22" s="92">
        <v>16</v>
      </c>
      <c r="V22" s="92">
        <v>16</v>
      </c>
      <c r="W22" s="92">
        <v>16</v>
      </c>
      <c r="X22" s="92">
        <v>16</v>
      </c>
      <c r="Y22" s="92">
        <v>16</v>
      </c>
      <c r="Z22" s="92">
        <v>16</v>
      </c>
      <c r="AA22" s="92">
        <v>16</v>
      </c>
      <c r="AB22" s="92">
        <v>16</v>
      </c>
      <c r="AC22" s="92">
        <v>16</v>
      </c>
      <c r="AD22" s="92">
        <v>16</v>
      </c>
      <c r="AE22" s="92">
        <v>16</v>
      </c>
      <c r="AF22" s="92">
        <v>16</v>
      </c>
      <c r="AG22" s="92">
        <v>16</v>
      </c>
      <c r="AH22" s="92">
        <v>16</v>
      </c>
      <c r="AI22" s="92">
        <v>16</v>
      </c>
      <c r="AJ22" s="92">
        <v>16</v>
      </c>
      <c r="AK22" s="83">
        <f t="shared" si="0"/>
        <v>496</v>
      </c>
      <c r="AL22" s="92"/>
      <c r="AM22" s="92"/>
      <c r="AN22" s="92"/>
      <c r="AO22" s="92"/>
    </row>
    <row r="23" spans="1:41" ht="15.75" thickBot="1">
      <c r="A23" s="79">
        <v>18</v>
      </c>
      <c r="B23" s="82" t="s">
        <v>186</v>
      </c>
      <c r="C23" s="286"/>
      <c r="D23" s="287"/>
      <c r="E23" s="78"/>
      <c r="F23" s="78">
        <v>24</v>
      </c>
      <c r="G23" s="78">
        <v>24</v>
      </c>
      <c r="H23" s="78">
        <v>24</v>
      </c>
      <c r="I23" s="78">
        <v>24</v>
      </c>
      <c r="J23" s="78">
        <v>24</v>
      </c>
      <c r="K23" s="78">
        <v>24</v>
      </c>
      <c r="L23" s="78">
        <v>24</v>
      </c>
      <c r="M23" s="78">
        <v>24</v>
      </c>
      <c r="N23" s="78">
        <v>24</v>
      </c>
      <c r="O23" s="78">
        <v>24</v>
      </c>
      <c r="P23" s="78">
        <v>24</v>
      </c>
      <c r="Q23" s="78">
        <v>24</v>
      </c>
      <c r="R23" s="78">
        <v>24</v>
      </c>
      <c r="S23" s="78">
        <v>24</v>
      </c>
      <c r="T23" s="91">
        <v>24</v>
      </c>
      <c r="U23" s="92">
        <v>24</v>
      </c>
      <c r="V23" s="92">
        <v>24</v>
      </c>
      <c r="W23" s="92">
        <v>24</v>
      </c>
      <c r="X23" s="92">
        <v>24</v>
      </c>
      <c r="Y23" s="92">
        <v>24</v>
      </c>
      <c r="Z23" s="92">
        <v>24</v>
      </c>
      <c r="AA23" s="92">
        <v>24</v>
      </c>
      <c r="AB23" s="92">
        <v>24</v>
      </c>
      <c r="AC23" s="92">
        <v>24</v>
      </c>
      <c r="AD23" s="92">
        <v>24</v>
      </c>
      <c r="AE23" s="92">
        <v>24</v>
      </c>
      <c r="AF23" s="92">
        <v>24</v>
      </c>
      <c r="AG23" s="92">
        <v>24</v>
      </c>
      <c r="AH23" s="92">
        <v>24</v>
      </c>
      <c r="AI23" s="92">
        <v>24</v>
      </c>
      <c r="AJ23" s="92">
        <v>24</v>
      </c>
      <c r="AK23" s="83">
        <f t="shared" si="0"/>
        <v>744</v>
      </c>
      <c r="AL23" s="92"/>
      <c r="AM23" s="92"/>
      <c r="AN23" s="92"/>
      <c r="AO23" s="92"/>
    </row>
    <row r="24" spans="1:41" ht="15.75" thickBot="1">
      <c r="A24" s="79">
        <v>19</v>
      </c>
      <c r="B24" s="82" t="s">
        <v>187</v>
      </c>
      <c r="C24" s="286"/>
      <c r="D24" s="287"/>
      <c r="E24" s="78"/>
      <c r="F24" s="78">
        <v>24</v>
      </c>
      <c r="G24" s="78">
        <v>24</v>
      </c>
      <c r="H24" s="78">
        <v>24</v>
      </c>
      <c r="I24" s="78">
        <v>24</v>
      </c>
      <c r="J24" s="78">
        <v>24</v>
      </c>
      <c r="K24" s="78">
        <v>24</v>
      </c>
      <c r="L24" s="78">
        <v>24</v>
      </c>
      <c r="M24" s="78">
        <v>24</v>
      </c>
      <c r="N24" s="78">
        <v>24</v>
      </c>
      <c r="O24" s="78">
        <v>24</v>
      </c>
      <c r="P24" s="78">
        <v>24</v>
      </c>
      <c r="Q24" s="78">
        <v>24</v>
      </c>
      <c r="R24" s="78">
        <v>24</v>
      </c>
      <c r="S24" s="78">
        <v>24</v>
      </c>
      <c r="T24" s="91">
        <v>24</v>
      </c>
      <c r="U24" s="92">
        <v>24</v>
      </c>
      <c r="V24" s="92">
        <v>24</v>
      </c>
      <c r="W24" s="92">
        <v>24</v>
      </c>
      <c r="X24" s="92">
        <v>24</v>
      </c>
      <c r="Y24" s="92">
        <v>24</v>
      </c>
      <c r="Z24" s="92">
        <v>24</v>
      </c>
      <c r="AA24" s="92">
        <v>24</v>
      </c>
      <c r="AB24" s="92">
        <v>24</v>
      </c>
      <c r="AC24" s="92">
        <v>24</v>
      </c>
      <c r="AD24" s="92">
        <v>24</v>
      </c>
      <c r="AE24" s="92">
        <v>24</v>
      </c>
      <c r="AF24" s="92">
        <v>24</v>
      </c>
      <c r="AG24" s="92">
        <v>24</v>
      </c>
      <c r="AH24" s="92">
        <v>24</v>
      </c>
      <c r="AI24" s="92">
        <v>24</v>
      </c>
      <c r="AJ24" s="92">
        <v>24</v>
      </c>
      <c r="AK24" s="83">
        <f t="shared" si="0"/>
        <v>744</v>
      </c>
      <c r="AL24" s="92"/>
      <c r="AM24" s="92"/>
      <c r="AN24" s="92"/>
      <c r="AO24" s="92"/>
    </row>
    <row r="25" spans="1:41" ht="15.75" thickBot="1">
      <c r="A25" s="79">
        <v>20</v>
      </c>
      <c r="B25" s="82" t="s">
        <v>109</v>
      </c>
      <c r="C25" s="286"/>
      <c r="D25" s="287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91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83">
        <f t="shared" si="0"/>
        <v>0</v>
      </c>
      <c r="AL25" s="92"/>
      <c r="AM25" s="92"/>
      <c r="AN25" s="92"/>
      <c r="AO25" s="92"/>
    </row>
    <row r="26" spans="1:41" ht="15.75" thickBot="1">
      <c r="A26" s="79">
        <v>21</v>
      </c>
      <c r="B26" s="82" t="s">
        <v>73</v>
      </c>
      <c r="C26" s="286"/>
      <c r="D26" s="287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91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83">
        <f t="shared" si="0"/>
        <v>0</v>
      </c>
      <c r="AL26" s="92"/>
      <c r="AM26" s="92"/>
      <c r="AN26" s="92"/>
      <c r="AO26" s="92"/>
    </row>
    <row r="27" spans="1:41" ht="15.75" thickBot="1">
      <c r="A27" s="79">
        <v>22</v>
      </c>
      <c r="B27" s="82" t="s">
        <v>188</v>
      </c>
      <c r="C27" s="286"/>
      <c r="D27" s="287"/>
      <c r="E27" s="78"/>
      <c r="F27" s="78">
        <v>24</v>
      </c>
      <c r="G27" s="78">
        <v>24</v>
      </c>
      <c r="H27" s="78">
        <v>24</v>
      </c>
      <c r="I27" s="78">
        <v>24</v>
      </c>
      <c r="J27" s="78">
        <v>24</v>
      </c>
      <c r="K27" s="78">
        <v>24</v>
      </c>
      <c r="L27" s="78">
        <v>24</v>
      </c>
      <c r="M27" s="78">
        <v>24</v>
      </c>
      <c r="N27" s="78">
        <v>24</v>
      </c>
      <c r="O27" s="78">
        <v>24</v>
      </c>
      <c r="P27" s="78">
        <v>24</v>
      </c>
      <c r="Q27" s="78">
        <v>24</v>
      </c>
      <c r="R27" s="78">
        <v>24</v>
      </c>
      <c r="S27" s="78">
        <v>24</v>
      </c>
      <c r="T27" s="91">
        <v>24</v>
      </c>
      <c r="U27" s="92">
        <v>24</v>
      </c>
      <c r="V27" s="92">
        <v>24</v>
      </c>
      <c r="W27" s="92">
        <v>24</v>
      </c>
      <c r="X27" s="92">
        <v>24</v>
      </c>
      <c r="Y27" s="92">
        <v>24</v>
      </c>
      <c r="Z27" s="92">
        <v>24</v>
      </c>
      <c r="AA27" s="92">
        <v>24</v>
      </c>
      <c r="AB27" s="92">
        <v>24</v>
      </c>
      <c r="AC27" s="92">
        <v>24</v>
      </c>
      <c r="AD27" s="92">
        <v>24</v>
      </c>
      <c r="AE27" s="92">
        <v>24</v>
      </c>
      <c r="AF27" s="92">
        <v>24</v>
      </c>
      <c r="AG27" s="92">
        <v>24</v>
      </c>
      <c r="AH27" s="92">
        <v>24</v>
      </c>
      <c r="AI27" s="92">
        <v>24</v>
      </c>
      <c r="AJ27" s="92">
        <v>24</v>
      </c>
      <c r="AK27" s="83">
        <f t="shared" si="0"/>
        <v>744</v>
      </c>
      <c r="AL27" s="92"/>
      <c r="AM27" s="92"/>
      <c r="AN27" s="92"/>
      <c r="AO27" s="92"/>
    </row>
    <row r="28" spans="1:41" ht="15.75" thickBot="1">
      <c r="A28" s="79">
        <v>23</v>
      </c>
      <c r="B28" s="82" t="s">
        <v>189</v>
      </c>
      <c r="C28" s="286"/>
      <c r="D28" s="287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91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83">
        <f t="shared" si="0"/>
        <v>0</v>
      </c>
      <c r="AL28" s="92"/>
      <c r="AM28" s="92"/>
      <c r="AN28" s="92"/>
      <c r="AO28" s="92"/>
    </row>
    <row r="29" spans="1:41" ht="15.75" thickBot="1">
      <c r="A29" s="79">
        <v>24</v>
      </c>
      <c r="B29" s="82" t="s">
        <v>78</v>
      </c>
      <c r="C29" s="286"/>
      <c r="D29" s="287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91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83">
        <f t="shared" si="0"/>
        <v>0</v>
      </c>
      <c r="AL29" s="92"/>
      <c r="AM29" s="92"/>
      <c r="AN29" s="92"/>
      <c r="AO29" s="92"/>
    </row>
    <row r="30" spans="1:41" ht="15.75" thickBot="1">
      <c r="A30" s="79">
        <v>25</v>
      </c>
      <c r="B30" s="82" t="s">
        <v>79</v>
      </c>
      <c r="C30" s="286"/>
      <c r="D30" s="287"/>
      <c r="E30" s="78"/>
      <c r="F30" s="78">
        <v>16</v>
      </c>
      <c r="G30" s="78">
        <v>16</v>
      </c>
      <c r="H30" s="78">
        <v>16</v>
      </c>
      <c r="I30" s="78">
        <v>16</v>
      </c>
      <c r="J30" s="78">
        <v>16</v>
      </c>
      <c r="K30" s="78">
        <v>16</v>
      </c>
      <c r="L30" s="78">
        <v>16</v>
      </c>
      <c r="M30" s="78">
        <v>16</v>
      </c>
      <c r="N30" s="78">
        <v>16</v>
      </c>
      <c r="O30" s="78">
        <v>16</v>
      </c>
      <c r="P30" s="78">
        <v>16</v>
      </c>
      <c r="Q30" s="78">
        <v>16</v>
      </c>
      <c r="R30" s="78">
        <v>16</v>
      </c>
      <c r="S30" s="78">
        <v>16</v>
      </c>
      <c r="T30" s="78">
        <v>16</v>
      </c>
      <c r="U30" s="83">
        <v>16</v>
      </c>
      <c r="V30" s="83">
        <v>16</v>
      </c>
      <c r="W30" s="83">
        <v>16</v>
      </c>
      <c r="X30" s="83">
        <v>16</v>
      </c>
      <c r="Y30" s="83">
        <v>16</v>
      </c>
      <c r="Z30" s="83">
        <v>16</v>
      </c>
      <c r="AA30" s="83">
        <v>16</v>
      </c>
      <c r="AB30" s="83">
        <v>16</v>
      </c>
      <c r="AC30" s="83">
        <v>16</v>
      </c>
      <c r="AD30" s="83">
        <v>16</v>
      </c>
      <c r="AE30" s="83">
        <v>16</v>
      </c>
      <c r="AF30" s="83">
        <v>16</v>
      </c>
      <c r="AG30" s="83">
        <v>16</v>
      </c>
      <c r="AH30" s="83">
        <v>16</v>
      </c>
      <c r="AI30" s="83">
        <v>16</v>
      </c>
      <c r="AJ30" s="83">
        <v>16</v>
      </c>
      <c r="AK30" s="83">
        <f t="shared" si="0"/>
        <v>496</v>
      </c>
      <c r="AL30" s="83"/>
      <c r="AM30" s="83"/>
      <c r="AN30" s="83"/>
      <c r="AO30" s="83"/>
    </row>
    <row r="31" spans="1:41" ht="15.75" thickBot="1">
      <c r="A31" s="79">
        <v>26</v>
      </c>
      <c r="B31" s="82" t="s">
        <v>219</v>
      </c>
      <c r="C31" s="286"/>
      <c r="D31" s="287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>
        <f t="shared" ref="AK31" si="1">SUM(F31:AJ31)</f>
        <v>0</v>
      </c>
      <c r="AL31" s="83"/>
      <c r="AM31" s="83"/>
      <c r="AN31" s="83"/>
      <c r="AO31" s="83"/>
    </row>
    <row r="32" spans="1:41" ht="15.75" thickBot="1">
      <c r="A32" s="79">
        <v>27</v>
      </c>
      <c r="B32" s="82" t="s">
        <v>232</v>
      </c>
      <c r="C32" s="286"/>
      <c r="D32" s="287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>
        <f t="shared" ref="AK32" si="2">SUM(F32:AJ32)</f>
        <v>0</v>
      </c>
      <c r="AL32" s="146"/>
      <c r="AM32" s="146"/>
      <c r="AN32" s="146"/>
      <c r="AO32" s="146"/>
    </row>
    <row r="34" spans="1:41" ht="16.5" thickBot="1">
      <c r="A34" s="292" t="s">
        <v>204</v>
      </c>
      <c r="B34" s="293"/>
      <c r="C34" s="293"/>
      <c r="D34" s="293"/>
      <c r="E34" s="293"/>
      <c r="F34" s="293"/>
      <c r="G34" s="293"/>
      <c r="H34" s="293"/>
      <c r="I34" s="293"/>
      <c r="J34" s="293"/>
      <c r="K34" s="293"/>
      <c r="L34" s="293"/>
      <c r="M34" s="293"/>
      <c r="N34" s="293"/>
      <c r="O34" s="293"/>
      <c r="P34" s="293"/>
      <c r="Q34" s="293"/>
      <c r="R34" s="293"/>
      <c r="S34" s="293"/>
      <c r="T34" s="293"/>
      <c r="U34" s="1"/>
    </row>
    <row r="35" spans="1:41" ht="15.75" thickBot="1">
      <c r="A35" s="288" t="s">
        <v>139</v>
      </c>
      <c r="B35" s="288" t="s">
        <v>140</v>
      </c>
      <c r="C35" s="295" t="s">
        <v>153</v>
      </c>
      <c r="D35" s="296"/>
      <c r="E35" s="288" t="s">
        <v>154</v>
      </c>
      <c r="F35" s="286" t="s">
        <v>155</v>
      </c>
      <c r="G35" s="299"/>
      <c r="H35" s="299"/>
      <c r="I35" s="299"/>
      <c r="J35" s="299"/>
      <c r="K35" s="299"/>
      <c r="L35" s="299"/>
      <c r="M35" s="299"/>
      <c r="N35" s="299"/>
      <c r="O35" s="299"/>
      <c r="P35" s="299"/>
      <c r="Q35" s="299"/>
      <c r="R35" s="299"/>
      <c r="S35" s="299"/>
      <c r="T35" s="299"/>
      <c r="U35" s="300"/>
      <c r="V35" s="300"/>
      <c r="W35" s="300"/>
      <c r="X35" s="300"/>
      <c r="Y35" s="300"/>
      <c r="Z35" s="300"/>
      <c r="AA35" s="300"/>
      <c r="AB35" s="300"/>
      <c r="AC35" s="300"/>
      <c r="AD35" s="300"/>
      <c r="AE35" s="300"/>
      <c r="AF35" s="300"/>
      <c r="AG35" s="300"/>
      <c r="AH35" s="300"/>
      <c r="AI35" s="300"/>
      <c r="AJ35" s="300"/>
      <c r="AK35" s="287"/>
      <c r="AL35" s="173" t="s">
        <v>156</v>
      </c>
      <c r="AM35" s="301"/>
      <c r="AN35" s="288" t="s">
        <v>157</v>
      </c>
      <c r="AO35" s="288" t="s">
        <v>158</v>
      </c>
    </row>
    <row r="36" spans="1:41" ht="102.75" thickBot="1">
      <c r="A36" s="294"/>
      <c r="B36" s="294"/>
      <c r="C36" s="297"/>
      <c r="D36" s="298"/>
      <c r="E36" s="289"/>
      <c r="F36" s="78">
        <v>1</v>
      </c>
      <c r="G36" s="78">
        <v>2</v>
      </c>
      <c r="H36" s="78">
        <v>3</v>
      </c>
      <c r="I36" s="78">
        <v>4</v>
      </c>
      <c r="J36" s="78">
        <v>5</v>
      </c>
      <c r="K36" s="78">
        <v>6</v>
      </c>
      <c r="L36" s="78">
        <v>7</v>
      </c>
      <c r="M36" s="78">
        <v>8</v>
      </c>
      <c r="N36" s="78">
        <v>9</v>
      </c>
      <c r="O36" s="78">
        <v>10</v>
      </c>
      <c r="P36" s="78">
        <v>11</v>
      </c>
      <c r="Q36" s="78">
        <v>12</v>
      </c>
      <c r="R36" s="78">
        <v>13</v>
      </c>
      <c r="S36" s="78">
        <v>14</v>
      </c>
      <c r="T36" s="78">
        <v>15</v>
      </c>
      <c r="U36" s="79">
        <v>16</v>
      </c>
      <c r="V36" s="78">
        <v>17</v>
      </c>
      <c r="W36" s="78">
        <v>18</v>
      </c>
      <c r="X36" s="78">
        <v>19</v>
      </c>
      <c r="Y36" s="78">
        <v>20</v>
      </c>
      <c r="Z36" s="78">
        <v>21</v>
      </c>
      <c r="AA36" s="78">
        <v>22</v>
      </c>
      <c r="AB36" s="78">
        <v>23</v>
      </c>
      <c r="AC36" s="78">
        <v>24</v>
      </c>
      <c r="AD36" s="78">
        <v>25</v>
      </c>
      <c r="AE36" s="78">
        <v>26</v>
      </c>
      <c r="AF36" s="78">
        <v>27</v>
      </c>
      <c r="AG36" s="78">
        <v>28</v>
      </c>
      <c r="AH36" s="78">
        <v>29</v>
      </c>
      <c r="AI36" s="78">
        <v>30</v>
      </c>
      <c r="AJ36" s="78">
        <v>31</v>
      </c>
      <c r="AK36" s="64" t="s">
        <v>159</v>
      </c>
      <c r="AL36" s="64" t="s">
        <v>160</v>
      </c>
      <c r="AM36" s="64" t="s">
        <v>161</v>
      </c>
      <c r="AN36" s="289"/>
      <c r="AO36" s="289"/>
    </row>
    <row r="37" spans="1:41" ht="15.75" thickBot="1">
      <c r="A37" s="79">
        <v>1</v>
      </c>
      <c r="B37" s="78">
        <v>2</v>
      </c>
      <c r="C37" s="286">
        <v>3</v>
      </c>
      <c r="D37" s="290"/>
      <c r="E37" s="78">
        <v>4</v>
      </c>
      <c r="F37" s="78">
        <v>5</v>
      </c>
      <c r="G37" s="78">
        <v>6</v>
      </c>
      <c r="H37" s="78">
        <v>7</v>
      </c>
      <c r="I37" s="78">
        <v>8</v>
      </c>
      <c r="J37" s="78">
        <v>9</v>
      </c>
      <c r="K37" s="78">
        <v>10</v>
      </c>
      <c r="L37" s="78">
        <v>11</v>
      </c>
      <c r="M37" s="78">
        <v>12</v>
      </c>
      <c r="N37" s="78">
        <v>13</v>
      </c>
      <c r="O37" s="78">
        <v>14</v>
      </c>
      <c r="P37" s="78">
        <v>15</v>
      </c>
      <c r="Q37" s="78">
        <v>16</v>
      </c>
      <c r="R37" s="78">
        <v>17</v>
      </c>
      <c r="S37" s="78">
        <v>18</v>
      </c>
      <c r="T37" s="78">
        <v>19</v>
      </c>
      <c r="U37" s="80">
        <v>20</v>
      </c>
      <c r="V37" s="81">
        <v>21</v>
      </c>
      <c r="W37" s="81">
        <v>22</v>
      </c>
      <c r="X37" s="81">
        <v>23</v>
      </c>
      <c r="Y37" s="81">
        <v>24</v>
      </c>
      <c r="Z37" s="81">
        <v>25</v>
      </c>
      <c r="AA37" s="81">
        <v>26</v>
      </c>
      <c r="AB37" s="81">
        <v>27</v>
      </c>
      <c r="AC37" s="81">
        <v>28</v>
      </c>
      <c r="AD37" s="81">
        <v>29</v>
      </c>
      <c r="AE37" s="81">
        <v>30</v>
      </c>
      <c r="AF37" s="81">
        <v>31</v>
      </c>
      <c r="AG37" s="81">
        <v>32</v>
      </c>
      <c r="AH37" s="81">
        <v>33</v>
      </c>
      <c r="AI37" s="81">
        <v>34</v>
      </c>
      <c r="AJ37" s="81">
        <v>35</v>
      </c>
      <c r="AK37" s="81">
        <v>36</v>
      </c>
      <c r="AL37" s="81">
        <v>37</v>
      </c>
      <c r="AM37" s="81">
        <v>38</v>
      </c>
      <c r="AN37" s="81">
        <v>39</v>
      </c>
      <c r="AO37" s="81">
        <v>40</v>
      </c>
    </row>
    <row r="38" spans="1:41" ht="15.75" thickBot="1">
      <c r="A38" s="79">
        <v>1</v>
      </c>
      <c r="B38" s="82" t="s">
        <v>25</v>
      </c>
      <c r="C38" s="286"/>
      <c r="D38" s="287"/>
      <c r="E38" s="78"/>
      <c r="F38" s="78">
        <v>0.5</v>
      </c>
      <c r="G38" s="78">
        <v>0.5</v>
      </c>
      <c r="H38" s="78">
        <v>0.5</v>
      </c>
      <c r="I38" s="78"/>
      <c r="J38" s="78"/>
      <c r="K38" s="78">
        <v>0.5</v>
      </c>
      <c r="L38" s="78">
        <v>0.5</v>
      </c>
      <c r="M38" s="78">
        <v>0.5</v>
      </c>
      <c r="N38" s="78">
        <v>0.5</v>
      </c>
      <c r="O38" s="78">
        <v>0.5</v>
      </c>
      <c r="P38" s="78"/>
      <c r="Q38" s="78"/>
      <c r="R38" s="78">
        <v>0.5</v>
      </c>
      <c r="S38" s="78">
        <v>0.5</v>
      </c>
      <c r="T38" s="91">
        <v>0.5</v>
      </c>
      <c r="U38" s="92">
        <v>0.5</v>
      </c>
      <c r="V38" s="92">
        <v>0.5</v>
      </c>
      <c r="W38" s="92"/>
      <c r="X38" s="92"/>
      <c r="Y38" s="92">
        <v>0.5</v>
      </c>
      <c r="Z38" s="92">
        <v>0.5</v>
      </c>
      <c r="AA38" s="92">
        <v>0.5</v>
      </c>
      <c r="AB38" s="92">
        <v>0.5</v>
      </c>
      <c r="AC38" s="92">
        <v>0.5</v>
      </c>
      <c r="AD38" s="92"/>
      <c r="AE38" s="92"/>
      <c r="AF38" s="92">
        <v>0.5</v>
      </c>
      <c r="AG38" s="92">
        <v>0.5</v>
      </c>
      <c r="AH38" s="92"/>
      <c r="AI38" s="92"/>
      <c r="AJ38" s="92"/>
      <c r="AK38" s="83">
        <f t="shared" ref="AK38:AK61" si="3">SUM(F38:AJ38)</f>
        <v>10</v>
      </c>
      <c r="AL38" s="92"/>
      <c r="AM38" s="92"/>
      <c r="AN38" s="92"/>
      <c r="AO38" s="92"/>
    </row>
    <row r="39" spans="1:41" ht="15.75" thickBot="1">
      <c r="A39" s="79">
        <v>2</v>
      </c>
      <c r="B39" s="82" t="s">
        <v>173</v>
      </c>
      <c r="C39" s="286"/>
      <c r="D39" s="287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91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83">
        <f t="shared" si="3"/>
        <v>0</v>
      </c>
      <c r="AL39" s="92"/>
      <c r="AM39" s="92"/>
      <c r="AN39" s="92"/>
      <c r="AO39" s="92"/>
    </row>
    <row r="40" spans="1:41" ht="15.75" thickBot="1">
      <c r="A40" s="79">
        <v>3</v>
      </c>
      <c r="B40" s="82" t="s">
        <v>174</v>
      </c>
      <c r="C40" s="286"/>
      <c r="D40" s="287"/>
      <c r="E40" s="78"/>
      <c r="F40" s="78">
        <v>0.2</v>
      </c>
      <c r="G40" s="78">
        <v>0.2</v>
      </c>
      <c r="H40" s="78">
        <v>0.2</v>
      </c>
      <c r="I40" s="78"/>
      <c r="J40" s="78"/>
      <c r="K40" s="78">
        <v>0.2</v>
      </c>
      <c r="L40" s="78">
        <v>0.2</v>
      </c>
      <c r="M40" s="78">
        <v>0.2</v>
      </c>
      <c r="N40" s="78">
        <v>0.2</v>
      </c>
      <c r="O40" s="78">
        <v>0.2</v>
      </c>
      <c r="P40" s="78"/>
      <c r="Q40" s="78"/>
      <c r="R40" s="78">
        <v>0.2</v>
      </c>
      <c r="S40" s="78">
        <v>0.2</v>
      </c>
      <c r="T40" s="91">
        <v>0.2</v>
      </c>
      <c r="U40" s="92">
        <v>0.2</v>
      </c>
      <c r="V40" s="92">
        <v>0.2</v>
      </c>
      <c r="W40" s="92"/>
      <c r="X40" s="92"/>
      <c r="Y40" s="92">
        <v>0.2</v>
      </c>
      <c r="Z40" s="92">
        <v>0.2</v>
      </c>
      <c r="AA40" s="92">
        <v>0.2</v>
      </c>
      <c r="AB40" s="92">
        <v>0.2</v>
      </c>
      <c r="AC40" s="92">
        <v>0.2</v>
      </c>
      <c r="AD40" s="92"/>
      <c r="AE40" s="92"/>
      <c r="AF40" s="92">
        <v>0.2</v>
      </c>
      <c r="AG40" s="92">
        <v>0.2</v>
      </c>
      <c r="AH40" s="92"/>
      <c r="AI40" s="92"/>
      <c r="AJ40" s="92"/>
      <c r="AK40" s="83">
        <f t="shared" si="3"/>
        <v>4.0000000000000009</v>
      </c>
      <c r="AL40" s="92"/>
      <c r="AM40" s="92"/>
      <c r="AN40" s="92"/>
      <c r="AO40" s="92"/>
    </row>
    <row r="41" spans="1:41" ht="15.75" thickBot="1">
      <c r="A41" s="79">
        <v>4</v>
      </c>
      <c r="B41" s="82" t="s">
        <v>176</v>
      </c>
      <c r="C41" s="286"/>
      <c r="D41" s="287"/>
      <c r="E41" s="78"/>
      <c r="F41" s="78">
        <v>24</v>
      </c>
      <c r="G41" s="78">
        <v>24</v>
      </c>
      <c r="H41" s="78">
        <v>24</v>
      </c>
      <c r="I41" s="78">
        <v>24</v>
      </c>
      <c r="J41" s="78">
        <v>24</v>
      </c>
      <c r="K41" s="78">
        <v>24</v>
      </c>
      <c r="L41" s="78">
        <v>24</v>
      </c>
      <c r="M41" s="78">
        <v>24</v>
      </c>
      <c r="N41" s="78">
        <v>24</v>
      </c>
      <c r="O41" s="78">
        <v>24</v>
      </c>
      <c r="P41" s="78">
        <v>24</v>
      </c>
      <c r="Q41" s="78">
        <v>24</v>
      </c>
      <c r="R41" s="78">
        <v>24</v>
      </c>
      <c r="S41" s="78">
        <v>24</v>
      </c>
      <c r="T41" s="91">
        <v>24</v>
      </c>
      <c r="U41" s="92">
        <v>24</v>
      </c>
      <c r="V41" s="92">
        <v>24</v>
      </c>
      <c r="W41" s="92">
        <v>24</v>
      </c>
      <c r="X41" s="92">
        <v>24</v>
      </c>
      <c r="Y41" s="92">
        <v>24</v>
      </c>
      <c r="Z41" s="92">
        <v>24</v>
      </c>
      <c r="AA41" s="92">
        <v>24</v>
      </c>
      <c r="AB41" s="92">
        <v>24</v>
      </c>
      <c r="AC41" s="92">
        <v>24</v>
      </c>
      <c r="AD41" s="92">
        <v>24</v>
      </c>
      <c r="AE41" s="92">
        <v>24</v>
      </c>
      <c r="AF41" s="92">
        <v>24</v>
      </c>
      <c r="AG41" s="92">
        <v>24</v>
      </c>
      <c r="AH41" s="92"/>
      <c r="AI41" s="92"/>
      <c r="AJ41" s="92"/>
      <c r="AK41" s="83">
        <f t="shared" si="3"/>
        <v>672</v>
      </c>
      <c r="AL41" s="92"/>
      <c r="AM41" s="92"/>
      <c r="AN41" s="92"/>
      <c r="AO41" s="92"/>
    </row>
    <row r="42" spans="1:41" ht="15.75" thickBot="1">
      <c r="A42" s="79">
        <v>5</v>
      </c>
      <c r="B42" s="82" t="s">
        <v>177</v>
      </c>
      <c r="C42" s="286"/>
      <c r="D42" s="287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91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83">
        <f t="shared" si="3"/>
        <v>0</v>
      </c>
      <c r="AL42" s="92"/>
      <c r="AM42" s="92"/>
      <c r="AN42" s="92"/>
      <c r="AO42" s="92"/>
    </row>
    <row r="43" spans="1:41" ht="15.75" thickBot="1">
      <c r="A43" s="79">
        <v>6</v>
      </c>
      <c r="B43" s="82" t="s">
        <v>70</v>
      </c>
      <c r="C43" s="286"/>
      <c r="D43" s="287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91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83">
        <f t="shared" si="3"/>
        <v>0</v>
      </c>
      <c r="AL43" s="92"/>
      <c r="AM43" s="92"/>
      <c r="AN43" s="92"/>
      <c r="AO43" s="92"/>
    </row>
    <row r="44" spans="1:41" ht="15.75" thickBot="1">
      <c r="A44" s="79">
        <v>7</v>
      </c>
      <c r="B44" s="82" t="s">
        <v>71</v>
      </c>
      <c r="C44" s="286"/>
      <c r="D44" s="287"/>
      <c r="E44" s="78"/>
      <c r="F44" s="78"/>
      <c r="G44" s="78"/>
      <c r="H44" s="78"/>
      <c r="I44" s="78"/>
      <c r="J44" s="78"/>
      <c r="K44" s="78"/>
      <c r="L44" s="78"/>
      <c r="M44" s="78"/>
      <c r="N44" s="78">
        <v>8</v>
      </c>
      <c r="O44" s="78"/>
      <c r="P44" s="78"/>
      <c r="Q44" s="78"/>
      <c r="R44" s="78"/>
      <c r="S44" s="78"/>
      <c r="T44" s="91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83">
        <f t="shared" si="3"/>
        <v>8</v>
      </c>
      <c r="AL44" s="92"/>
      <c r="AM44" s="92"/>
      <c r="AN44" s="92"/>
      <c r="AO44" s="92"/>
    </row>
    <row r="45" spans="1:41" ht="15.75" thickBot="1">
      <c r="A45" s="79">
        <v>8</v>
      </c>
      <c r="B45" s="82" t="s">
        <v>180</v>
      </c>
      <c r="C45" s="286"/>
      <c r="D45" s="287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91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83">
        <f t="shared" si="3"/>
        <v>0</v>
      </c>
      <c r="AL45" s="92"/>
      <c r="AM45" s="92"/>
      <c r="AN45" s="92"/>
      <c r="AO45" s="92"/>
    </row>
    <row r="46" spans="1:41" ht="15.75" thickBot="1">
      <c r="A46" s="79">
        <v>9</v>
      </c>
      <c r="B46" s="82" t="s">
        <v>181</v>
      </c>
      <c r="C46" s="286"/>
      <c r="D46" s="287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91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83">
        <f t="shared" si="3"/>
        <v>0</v>
      </c>
      <c r="AL46" s="92"/>
      <c r="AM46" s="92"/>
      <c r="AN46" s="92"/>
      <c r="AO46" s="92"/>
    </row>
    <row r="47" spans="1:41" ht="15.75" thickBot="1">
      <c r="A47" s="79">
        <v>10</v>
      </c>
      <c r="B47" s="82" t="s">
        <v>182</v>
      </c>
      <c r="C47" s="286"/>
      <c r="D47" s="287"/>
      <c r="E47" s="78"/>
      <c r="F47" s="78"/>
      <c r="G47" s="78"/>
      <c r="H47" s="78"/>
      <c r="I47" s="78"/>
      <c r="J47" s="78"/>
      <c r="K47" s="78"/>
      <c r="L47" s="78"/>
      <c r="M47" s="78">
        <v>4</v>
      </c>
      <c r="N47" s="78">
        <v>8</v>
      </c>
      <c r="O47" s="78"/>
      <c r="P47" s="78"/>
      <c r="Q47" s="78"/>
      <c r="R47" s="78"/>
      <c r="S47" s="78">
        <v>8</v>
      </c>
      <c r="T47" s="91"/>
      <c r="U47" s="92"/>
      <c r="V47" s="92"/>
      <c r="W47" s="92"/>
      <c r="X47" s="92"/>
      <c r="Y47" s="92"/>
      <c r="Z47" s="92"/>
      <c r="AA47" s="92"/>
      <c r="AB47" s="92"/>
      <c r="AC47" s="92">
        <v>8</v>
      </c>
      <c r="AD47" s="92"/>
      <c r="AE47" s="92"/>
      <c r="AF47" s="92"/>
      <c r="AG47" s="92">
        <v>8</v>
      </c>
      <c r="AH47" s="92"/>
      <c r="AI47" s="92"/>
      <c r="AJ47" s="92"/>
      <c r="AK47" s="83">
        <f t="shared" si="3"/>
        <v>36</v>
      </c>
      <c r="AL47" s="92"/>
      <c r="AM47" s="92"/>
      <c r="AN47" s="92"/>
      <c r="AO47" s="92"/>
    </row>
    <row r="48" spans="1:41" ht="15.75" thickBot="1">
      <c r="A48" s="79">
        <v>11</v>
      </c>
      <c r="B48" s="82" t="s">
        <v>81</v>
      </c>
      <c r="C48" s="286"/>
      <c r="D48" s="287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91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83">
        <f t="shared" si="3"/>
        <v>0</v>
      </c>
      <c r="AL48" s="92"/>
      <c r="AM48" s="92"/>
      <c r="AN48" s="92"/>
      <c r="AO48" s="92"/>
    </row>
    <row r="49" spans="1:41" ht="15.75" thickBot="1">
      <c r="A49" s="79">
        <v>12</v>
      </c>
      <c r="B49" s="82" t="s">
        <v>110</v>
      </c>
      <c r="C49" s="286"/>
      <c r="D49" s="287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91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83">
        <f t="shared" si="3"/>
        <v>0</v>
      </c>
      <c r="AL49" s="92"/>
      <c r="AM49" s="92"/>
      <c r="AN49" s="92"/>
      <c r="AO49" s="92"/>
    </row>
    <row r="50" spans="1:41" ht="15.75" thickBot="1">
      <c r="A50" s="79">
        <v>13</v>
      </c>
      <c r="B50" s="82" t="s">
        <v>77</v>
      </c>
      <c r="C50" s="286"/>
      <c r="D50" s="287"/>
      <c r="E50" s="78"/>
      <c r="F50" s="78"/>
      <c r="G50" s="78"/>
      <c r="H50" s="78"/>
      <c r="I50" s="78"/>
      <c r="J50" s="78"/>
      <c r="K50" s="78"/>
      <c r="L50" s="78">
        <v>24</v>
      </c>
      <c r="M50" s="78">
        <v>24</v>
      </c>
      <c r="N50" s="78">
        <v>24</v>
      </c>
      <c r="O50" s="78">
        <v>24</v>
      </c>
      <c r="P50" s="78"/>
      <c r="Q50" s="78"/>
      <c r="R50" s="78">
        <v>24</v>
      </c>
      <c r="S50" s="78">
        <v>24</v>
      </c>
      <c r="T50" s="91">
        <v>24</v>
      </c>
      <c r="U50" s="92">
        <v>24</v>
      </c>
      <c r="V50" s="92">
        <v>24</v>
      </c>
      <c r="W50" s="92">
        <v>24</v>
      </c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83">
        <f t="shared" si="3"/>
        <v>240</v>
      </c>
      <c r="AL50" s="92"/>
      <c r="AM50" s="92"/>
      <c r="AN50" s="92"/>
      <c r="AO50" s="92"/>
    </row>
    <row r="51" spans="1:41" ht="15.75" thickBot="1">
      <c r="A51" s="79">
        <v>14</v>
      </c>
      <c r="B51" s="82" t="s">
        <v>76</v>
      </c>
      <c r="C51" s="286"/>
      <c r="D51" s="287"/>
      <c r="E51" s="78"/>
      <c r="F51" s="78"/>
      <c r="G51" s="78"/>
      <c r="H51" s="78"/>
      <c r="I51" s="78"/>
      <c r="J51" s="78"/>
      <c r="K51" s="78"/>
      <c r="L51" s="78">
        <v>12</v>
      </c>
      <c r="M51" s="78">
        <v>12</v>
      </c>
      <c r="N51" s="78">
        <v>12</v>
      </c>
      <c r="O51" s="78">
        <v>12</v>
      </c>
      <c r="P51" s="78"/>
      <c r="Q51" s="78"/>
      <c r="R51" s="78">
        <v>12</v>
      </c>
      <c r="S51" s="78">
        <v>12</v>
      </c>
      <c r="T51" s="91">
        <v>12</v>
      </c>
      <c r="U51" s="92">
        <v>12</v>
      </c>
      <c r="V51" s="92">
        <v>12</v>
      </c>
      <c r="W51" s="92">
        <v>12</v>
      </c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83">
        <f t="shared" si="3"/>
        <v>120</v>
      </c>
      <c r="AL51" s="92"/>
      <c r="AM51" s="92"/>
      <c r="AN51" s="92"/>
      <c r="AO51" s="92"/>
    </row>
    <row r="52" spans="1:41" ht="15.75" thickBot="1">
      <c r="A52" s="79">
        <v>15</v>
      </c>
      <c r="B52" s="82" t="s">
        <v>75</v>
      </c>
      <c r="C52" s="286"/>
      <c r="D52" s="287"/>
      <c r="E52" s="78"/>
      <c r="F52" s="78"/>
      <c r="G52" s="78"/>
      <c r="H52" s="78"/>
      <c r="I52" s="78"/>
      <c r="J52" s="78"/>
      <c r="K52" s="78"/>
      <c r="L52" s="78">
        <v>24</v>
      </c>
      <c r="M52" s="78">
        <v>24</v>
      </c>
      <c r="N52" s="78">
        <v>24</v>
      </c>
      <c r="O52" s="78">
        <v>24</v>
      </c>
      <c r="P52" s="78">
        <v>24</v>
      </c>
      <c r="Q52" s="78">
        <v>24</v>
      </c>
      <c r="R52" s="78">
        <v>24</v>
      </c>
      <c r="S52" s="78">
        <v>24</v>
      </c>
      <c r="T52" s="91">
        <v>24</v>
      </c>
      <c r="U52" s="92">
        <v>24</v>
      </c>
      <c r="V52" s="92">
        <v>24</v>
      </c>
      <c r="W52" s="92">
        <v>24</v>
      </c>
      <c r="X52" s="92"/>
      <c r="Y52" s="92"/>
      <c r="Z52" s="92">
        <v>24</v>
      </c>
      <c r="AA52" s="92">
        <v>24</v>
      </c>
      <c r="AB52" s="92">
        <v>24</v>
      </c>
      <c r="AC52" s="92">
        <v>24</v>
      </c>
      <c r="AD52" s="92">
        <v>24</v>
      </c>
      <c r="AE52" s="92">
        <v>24</v>
      </c>
      <c r="AF52" s="92">
        <v>24</v>
      </c>
      <c r="AG52" s="92">
        <v>24</v>
      </c>
      <c r="AH52" s="92"/>
      <c r="AI52" s="92"/>
      <c r="AJ52" s="92"/>
      <c r="AK52" s="83">
        <f t="shared" si="3"/>
        <v>480</v>
      </c>
      <c r="AL52" s="92"/>
      <c r="AM52" s="92"/>
      <c r="AN52" s="92"/>
      <c r="AO52" s="92"/>
    </row>
    <row r="53" spans="1:41" ht="15.75" thickBot="1">
      <c r="A53" s="79">
        <v>16</v>
      </c>
      <c r="B53" s="82" t="s">
        <v>74</v>
      </c>
      <c r="C53" s="286"/>
      <c r="D53" s="287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91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83">
        <f t="shared" si="3"/>
        <v>0</v>
      </c>
      <c r="AL53" s="92"/>
      <c r="AM53" s="92"/>
      <c r="AN53" s="92"/>
      <c r="AO53" s="92"/>
    </row>
    <row r="54" spans="1:41" ht="15.75" thickBot="1">
      <c r="A54" s="79">
        <v>17</v>
      </c>
      <c r="B54" s="82" t="s">
        <v>185</v>
      </c>
      <c r="C54" s="286"/>
      <c r="D54" s="287"/>
      <c r="E54" s="78"/>
      <c r="F54" s="78">
        <v>16</v>
      </c>
      <c r="G54" s="78">
        <v>16</v>
      </c>
      <c r="H54" s="78">
        <v>16</v>
      </c>
      <c r="I54" s="78">
        <v>16</v>
      </c>
      <c r="J54" s="78">
        <v>16</v>
      </c>
      <c r="K54" s="78">
        <v>16</v>
      </c>
      <c r="L54" s="78">
        <v>16</v>
      </c>
      <c r="M54" s="78">
        <v>16</v>
      </c>
      <c r="N54" s="78">
        <v>16</v>
      </c>
      <c r="O54" s="78">
        <v>16</v>
      </c>
      <c r="P54" s="78">
        <v>16</v>
      </c>
      <c r="Q54" s="78">
        <v>16</v>
      </c>
      <c r="R54" s="78">
        <v>16</v>
      </c>
      <c r="S54" s="78">
        <v>16</v>
      </c>
      <c r="T54" s="91">
        <v>16</v>
      </c>
      <c r="U54" s="92">
        <v>16</v>
      </c>
      <c r="V54" s="92">
        <v>16</v>
      </c>
      <c r="W54" s="92">
        <v>16</v>
      </c>
      <c r="X54" s="92">
        <v>16</v>
      </c>
      <c r="Y54" s="92">
        <v>16</v>
      </c>
      <c r="Z54" s="92">
        <v>16</v>
      </c>
      <c r="AA54" s="92">
        <v>16</v>
      </c>
      <c r="AB54" s="92">
        <v>16</v>
      </c>
      <c r="AC54" s="92">
        <v>16</v>
      </c>
      <c r="AD54" s="92">
        <v>16</v>
      </c>
      <c r="AE54" s="92">
        <v>16</v>
      </c>
      <c r="AF54" s="92">
        <v>16</v>
      </c>
      <c r="AG54" s="92">
        <v>16</v>
      </c>
      <c r="AH54" s="92"/>
      <c r="AI54" s="92"/>
      <c r="AJ54" s="92"/>
      <c r="AK54" s="83">
        <f t="shared" si="3"/>
        <v>448</v>
      </c>
      <c r="AL54" s="92"/>
      <c r="AM54" s="92"/>
      <c r="AN54" s="92"/>
      <c r="AO54" s="92"/>
    </row>
    <row r="55" spans="1:41" ht="15.75" thickBot="1">
      <c r="A55" s="79">
        <v>18</v>
      </c>
      <c r="B55" s="82" t="s">
        <v>186</v>
      </c>
      <c r="C55" s="286"/>
      <c r="D55" s="287"/>
      <c r="E55" s="78"/>
      <c r="F55" s="78">
        <v>24</v>
      </c>
      <c r="G55" s="78">
        <v>24</v>
      </c>
      <c r="H55" s="78">
        <v>24</v>
      </c>
      <c r="I55" s="78">
        <v>24</v>
      </c>
      <c r="J55" s="78">
        <v>24</v>
      </c>
      <c r="K55" s="78">
        <v>24</v>
      </c>
      <c r="L55" s="78">
        <v>24</v>
      </c>
      <c r="M55" s="78">
        <v>24</v>
      </c>
      <c r="N55" s="78">
        <v>24</v>
      </c>
      <c r="O55" s="78">
        <v>24</v>
      </c>
      <c r="P55" s="78">
        <v>24</v>
      </c>
      <c r="Q55" s="78">
        <v>24</v>
      </c>
      <c r="R55" s="78">
        <v>24</v>
      </c>
      <c r="S55" s="78">
        <v>24</v>
      </c>
      <c r="T55" s="91">
        <v>24</v>
      </c>
      <c r="U55" s="92">
        <v>24</v>
      </c>
      <c r="V55" s="92">
        <v>24</v>
      </c>
      <c r="W55" s="92">
        <v>24</v>
      </c>
      <c r="X55" s="92">
        <v>24</v>
      </c>
      <c r="Y55" s="92">
        <v>24</v>
      </c>
      <c r="Z55" s="92">
        <v>24</v>
      </c>
      <c r="AA55" s="92">
        <v>24</v>
      </c>
      <c r="AB55" s="92">
        <v>24</v>
      </c>
      <c r="AC55" s="92">
        <v>24</v>
      </c>
      <c r="AD55" s="92">
        <v>24</v>
      </c>
      <c r="AE55" s="92">
        <v>24</v>
      </c>
      <c r="AF55" s="92">
        <v>24</v>
      </c>
      <c r="AG55" s="92">
        <v>24</v>
      </c>
      <c r="AH55" s="92"/>
      <c r="AI55" s="92"/>
      <c r="AJ55" s="92"/>
      <c r="AK55" s="83">
        <f t="shared" si="3"/>
        <v>672</v>
      </c>
      <c r="AL55" s="92"/>
      <c r="AM55" s="92"/>
      <c r="AN55" s="92"/>
      <c r="AO55" s="92"/>
    </row>
    <row r="56" spans="1:41" ht="15.75" thickBot="1">
      <c r="A56" s="79">
        <v>19</v>
      </c>
      <c r="B56" s="82" t="s">
        <v>187</v>
      </c>
      <c r="C56" s="286"/>
      <c r="D56" s="287"/>
      <c r="E56" s="78"/>
      <c r="F56" s="78">
        <v>24</v>
      </c>
      <c r="G56" s="78">
        <v>24</v>
      </c>
      <c r="H56" s="78">
        <v>24</v>
      </c>
      <c r="I56" s="78">
        <v>24</v>
      </c>
      <c r="J56" s="78">
        <v>24</v>
      </c>
      <c r="K56" s="78">
        <v>24</v>
      </c>
      <c r="L56" s="78">
        <v>24</v>
      </c>
      <c r="M56" s="78">
        <v>24</v>
      </c>
      <c r="N56" s="78">
        <v>24</v>
      </c>
      <c r="O56" s="78">
        <v>24</v>
      </c>
      <c r="P56" s="78">
        <v>24</v>
      </c>
      <c r="Q56" s="78">
        <v>24</v>
      </c>
      <c r="R56" s="78">
        <v>24</v>
      </c>
      <c r="S56" s="78">
        <v>24</v>
      </c>
      <c r="T56" s="91">
        <v>24</v>
      </c>
      <c r="U56" s="92">
        <v>24</v>
      </c>
      <c r="V56" s="92">
        <v>24</v>
      </c>
      <c r="W56" s="92">
        <v>24</v>
      </c>
      <c r="X56" s="92">
        <v>24</v>
      </c>
      <c r="Y56" s="92">
        <v>24</v>
      </c>
      <c r="Z56" s="92">
        <v>24</v>
      </c>
      <c r="AA56" s="92">
        <v>24</v>
      </c>
      <c r="AB56" s="92">
        <v>24</v>
      </c>
      <c r="AC56" s="92">
        <v>24</v>
      </c>
      <c r="AD56" s="92">
        <v>24</v>
      </c>
      <c r="AE56" s="92">
        <v>24</v>
      </c>
      <c r="AF56" s="92">
        <v>24</v>
      </c>
      <c r="AG56" s="92">
        <v>24</v>
      </c>
      <c r="AH56" s="92"/>
      <c r="AI56" s="92"/>
      <c r="AJ56" s="92"/>
      <c r="AK56" s="83">
        <f t="shared" si="3"/>
        <v>672</v>
      </c>
      <c r="AL56" s="92"/>
      <c r="AM56" s="92"/>
      <c r="AN56" s="92"/>
      <c r="AO56" s="92"/>
    </row>
    <row r="57" spans="1:41" ht="15.75" thickBot="1">
      <c r="A57" s="79">
        <v>20</v>
      </c>
      <c r="B57" s="82" t="s">
        <v>109</v>
      </c>
      <c r="C57" s="286"/>
      <c r="D57" s="287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91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83">
        <f t="shared" si="3"/>
        <v>0</v>
      </c>
      <c r="AL57" s="92"/>
      <c r="AM57" s="92"/>
      <c r="AN57" s="92"/>
      <c r="AO57" s="92"/>
    </row>
    <row r="58" spans="1:41" ht="15.75" thickBot="1">
      <c r="A58" s="79">
        <v>21</v>
      </c>
      <c r="B58" s="82" t="s">
        <v>73</v>
      </c>
      <c r="C58" s="286"/>
      <c r="D58" s="287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91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2"/>
      <c r="AK58" s="83">
        <f t="shared" si="3"/>
        <v>0</v>
      </c>
      <c r="AL58" s="92"/>
      <c r="AM58" s="92"/>
      <c r="AN58" s="92"/>
      <c r="AO58" s="92"/>
    </row>
    <row r="59" spans="1:41" ht="15.75" thickBot="1">
      <c r="A59" s="79">
        <v>22</v>
      </c>
      <c r="B59" s="82" t="s">
        <v>188</v>
      </c>
      <c r="C59" s="286"/>
      <c r="D59" s="287"/>
      <c r="E59" s="78"/>
      <c r="F59" s="78">
        <v>24</v>
      </c>
      <c r="G59" s="78">
        <v>24</v>
      </c>
      <c r="H59" s="78">
        <v>24</v>
      </c>
      <c r="I59" s="78">
        <v>24</v>
      </c>
      <c r="J59" s="78">
        <v>24</v>
      </c>
      <c r="K59" s="78">
        <v>24</v>
      </c>
      <c r="L59" s="78">
        <v>24</v>
      </c>
      <c r="M59" s="78">
        <v>24</v>
      </c>
      <c r="N59" s="78">
        <v>24</v>
      </c>
      <c r="O59" s="78">
        <v>24</v>
      </c>
      <c r="P59" s="78">
        <v>24</v>
      </c>
      <c r="Q59" s="78">
        <v>24</v>
      </c>
      <c r="R59" s="78">
        <v>24</v>
      </c>
      <c r="S59" s="78">
        <v>24</v>
      </c>
      <c r="T59" s="91">
        <v>24</v>
      </c>
      <c r="U59" s="92">
        <v>24</v>
      </c>
      <c r="V59" s="92">
        <v>24</v>
      </c>
      <c r="W59" s="92">
        <v>24</v>
      </c>
      <c r="X59" s="92">
        <v>24</v>
      </c>
      <c r="Y59" s="92">
        <v>24</v>
      </c>
      <c r="Z59" s="92">
        <v>24</v>
      </c>
      <c r="AA59" s="92">
        <v>24</v>
      </c>
      <c r="AB59" s="92">
        <v>24</v>
      </c>
      <c r="AC59" s="92">
        <v>24</v>
      </c>
      <c r="AD59" s="92">
        <v>24</v>
      </c>
      <c r="AE59" s="92">
        <v>24</v>
      </c>
      <c r="AF59" s="92">
        <v>24</v>
      </c>
      <c r="AG59" s="92">
        <v>24</v>
      </c>
      <c r="AH59" s="92"/>
      <c r="AI59" s="92"/>
      <c r="AJ59" s="92"/>
      <c r="AK59" s="83">
        <f t="shared" si="3"/>
        <v>672</v>
      </c>
      <c r="AL59" s="92"/>
      <c r="AM59" s="92"/>
      <c r="AN59" s="92"/>
      <c r="AO59" s="92"/>
    </row>
    <row r="60" spans="1:41" ht="15.75" thickBot="1">
      <c r="A60" s="79">
        <v>23</v>
      </c>
      <c r="B60" s="82" t="s">
        <v>189</v>
      </c>
      <c r="C60" s="286"/>
      <c r="D60" s="287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91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  <c r="AK60" s="83">
        <f t="shared" si="3"/>
        <v>0</v>
      </c>
      <c r="AL60" s="92"/>
      <c r="AM60" s="92"/>
      <c r="AN60" s="92"/>
      <c r="AO60" s="92"/>
    </row>
    <row r="61" spans="1:41" ht="15.75" thickBot="1">
      <c r="A61" s="79">
        <v>24</v>
      </c>
      <c r="B61" s="82" t="s">
        <v>78</v>
      </c>
      <c r="C61" s="286"/>
      <c r="D61" s="287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91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2"/>
      <c r="AK61" s="83">
        <f t="shared" si="3"/>
        <v>0</v>
      </c>
      <c r="AL61" s="92"/>
      <c r="AM61" s="92"/>
      <c r="AN61" s="92"/>
      <c r="AO61" s="92"/>
    </row>
    <row r="62" spans="1:41" ht="15.75" thickBot="1">
      <c r="A62" s="79">
        <v>25</v>
      </c>
      <c r="B62" s="82" t="s">
        <v>79</v>
      </c>
      <c r="C62" s="286"/>
      <c r="D62" s="287"/>
      <c r="E62" s="78"/>
      <c r="F62" s="78">
        <v>16</v>
      </c>
      <c r="G62" s="78">
        <v>16</v>
      </c>
      <c r="H62" s="78">
        <v>16</v>
      </c>
      <c r="I62" s="78">
        <v>16</v>
      </c>
      <c r="J62" s="78">
        <v>16</v>
      </c>
      <c r="K62" s="78">
        <v>16</v>
      </c>
      <c r="L62" s="78">
        <v>16</v>
      </c>
      <c r="M62" s="78">
        <v>16</v>
      </c>
      <c r="N62" s="78">
        <v>16</v>
      </c>
      <c r="O62" s="78">
        <v>16</v>
      </c>
      <c r="P62" s="78">
        <v>16</v>
      </c>
      <c r="Q62" s="78">
        <v>16</v>
      </c>
      <c r="R62" s="78">
        <v>16</v>
      </c>
      <c r="S62" s="78">
        <v>16</v>
      </c>
      <c r="T62" s="78">
        <v>16</v>
      </c>
      <c r="U62" s="83">
        <v>16</v>
      </c>
      <c r="V62" s="83">
        <v>16</v>
      </c>
      <c r="W62" s="83">
        <v>16</v>
      </c>
      <c r="X62" s="83">
        <v>16</v>
      </c>
      <c r="Y62" s="83">
        <v>16</v>
      </c>
      <c r="Z62" s="83">
        <v>16</v>
      </c>
      <c r="AA62" s="83">
        <v>16</v>
      </c>
      <c r="AB62" s="83">
        <v>16</v>
      </c>
      <c r="AC62" s="83">
        <v>16</v>
      </c>
      <c r="AD62" s="83">
        <v>16</v>
      </c>
      <c r="AE62" s="83">
        <v>16</v>
      </c>
      <c r="AF62" s="83">
        <v>16</v>
      </c>
      <c r="AG62" s="83">
        <v>16</v>
      </c>
      <c r="AH62" s="83"/>
      <c r="AI62" s="83"/>
      <c r="AJ62" s="83"/>
      <c r="AK62" s="83">
        <f>SUM(F62:AJ62)</f>
        <v>448</v>
      </c>
      <c r="AL62" s="83"/>
      <c r="AM62" s="83"/>
      <c r="AN62" s="83"/>
      <c r="AO62" s="83"/>
    </row>
    <row r="63" spans="1:41" ht="15.75" thickBot="1">
      <c r="A63" s="79">
        <v>26</v>
      </c>
      <c r="B63" s="82" t="s">
        <v>219</v>
      </c>
      <c r="C63" s="286"/>
      <c r="D63" s="287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K63" s="83">
        <f t="shared" ref="AK63:AK64" si="4">SUM(F63:AJ63)</f>
        <v>0</v>
      </c>
      <c r="AL63" s="83"/>
      <c r="AM63" s="83"/>
      <c r="AN63" s="83"/>
      <c r="AO63" s="83"/>
    </row>
    <row r="64" spans="1:41" ht="15.75" thickBot="1">
      <c r="A64" s="79">
        <v>27</v>
      </c>
      <c r="B64" s="82" t="s">
        <v>232</v>
      </c>
      <c r="C64" s="286"/>
      <c r="D64" s="287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>
        <f t="shared" si="4"/>
        <v>0</v>
      </c>
      <c r="AL64" s="146"/>
      <c r="AM64" s="146"/>
      <c r="AN64" s="146"/>
      <c r="AO64" s="146"/>
    </row>
    <row r="66" spans="1:41" ht="16.5" thickBot="1">
      <c r="A66" s="292" t="s">
        <v>205</v>
      </c>
      <c r="B66" s="293"/>
      <c r="C66" s="293"/>
      <c r="D66" s="293"/>
      <c r="E66" s="293"/>
      <c r="F66" s="293"/>
      <c r="G66" s="293"/>
      <c r="H66" s="293"/>
      <c r="I66" s="293"/>
      <c r="J66" s="293"/>
      <c r="K66" s="293"/>
      <c r="L66" s="293"/>
      <c r="M66" s="293"/>
      <c r="N66" s="293"/>
      <c r="O66" s="293"/>
      <c r="P66" s="293"/>
      <c r="Q66" s="293"/>
      <c r="R66" s="293"/>
      <c r="S66" s="293"/>
      <c r="T66" s="293"/>
      <c r="U66" s="1"/>
    </row>
    <row r="67" spans="1:41" ht="15.75" thickBot="1">
      <c r="A67" s="288" t="s">
        <v>139</v>
      </c>
      <c r="B67" s="288" t="s">
        <v>140</v>
      </c>
      <c r="C67" s="295" t="s">
        <v>153</v>
      </c>
      <c r="D67" s="296"/>
      <c r="E67" s="288" t="s">
        <v>154</v>
      </c>
      <c r="F67" s="286" t="s">
        <v>155</v>
      </c>
      <c r="G67" s="299"/>
      <c r="H67" s="299"/>
      <c r="I67" s="299"/>
      <c r="J67" s="299"/>
      <c r="K67" s="299"/>
      <c r="L67" s="299"/>
      <c r="M67" s="299"/>
      <c r="N67" s="299"/>
      <c r="O67" s="299"/>
      <c r="P67" s="299"/>
      <c r="Q67" s="299"/>
      <c r="R67" s="299"/>
      <c r="S67" s="299"/>
      <c r="T67" s="299"/>
      <c r="U67" s="300"/>
      <c r="V67" s="300"/>
      <c r="W67" s="300"/>
      <c r="X67" s="300"/>
      <c r="Y67" s="300"/>
      <c r="Z67" s="300"/>
      <c r="AA67" s="300"/>
      <c r="AB67" s="300"/>
      <c r="AC67" s="300"/>
      <c r="AD67" s="300"/>
      <c r="AE67" s="300"/>
      <c r="AF67" s="300"/>
      <c r="AG67" s="300"/>
      <c r="AH67" s="300"/>
      <c r="AI67" s="300"/>
      <c r="AJ67" s="300"/>
      <c r="AK67" s="287"/>
      <c r="AL67" s="173" t="s">
        <v>156</v>
      </c>
      <c r="AM67" s="301"/>
      <c r="AN67" s="288" t="s">
        <v>157</v>
      </c>
      <c r="AO67" s="288" t="s">
        <v>158</v>
      </c>
    </row>
    <row r="68" spans="1:41" ht="102.75" thickBot="1">
      <c r="A68" s="294"/>
      <c r="B68" s="294"/>
      <c r="C68" s="297"/>
      <c r="D68" s="298"/>
      <c r="E68" s="289"/>
      <c r="F68" s="78">
        <v>1</v>
      </c>
      <c r="G68" s="78">
        <v>2</v>
      </c>
      <c r="H68" s="78">
        <v>3</v>
      </c>
      <c r="I68" s="78">
        <v>4</v>
      </c>
      <c r="J68" s="78">
        <v>5</v>
      </c>
      <c r="K68" s="78">
        <v>6</v>
      </c>
      <c r="L68" s="78">
        <v>7</v>
      </c>
      <c r="M68" s="78">
        <v>8</v>
      </c>
      <c r="N68" s="78">
        <v>9</v>
      </c>
      <c r="O68" s="78">
        <v>10</v>
      </c>
      <c r="P68" s="78">
        <v>11</v>
      </c>
      <c r="Q68" s="78">
        <v>12</v>
      </c>
      <c r="R68" s="78">
        <v>13</v>
      </c>
      <c r="S68" s="78">
        <v>14</v>
      </c>
      <c r="T68" s="78">
        <v>15</v>
      </c>
      <c r="U68" s="79">
        <v>16</v>
      </c>
      <c r="V68" s="78">
        <v>17</v>
      </c>
      <c r="W68" s="78">
        <v>18</v>
      </c>
      <c r="X68" s="78">
        <v>19</v>
      </c>
      <c r="Y68" s="78">
        <v>20</v>
      </c>
      <c r="Z68" s="78">
        <v>21</v>
      </c>
      <c r="AA68" s="78">
        <v>22</v>
      </c>
      <c r="AB68" s="78">
        <v>23</v>
      </c>
      <c r="AC68" s="78">
        <v>24</v>
      </c>
      <c r="AD68" s="78">
        <v>25</v>
      </c>
      <c r="AE68" s="78">
        <v>26</v>
      </c>
      <c r="AF68" s="78">
        <v>27</v>
      </c>
      <c r="AG68" s="78">
        <v>28</v>
      </c>
      <c r="AH68" s="78">
        <v>29</v>
      </c>
      <c r="AI68" s="78">
        <v>30</v>
      </c>
      <c r="AJ68" s="78">
        <v>31</v>
      </c>
      <c r="AK68" s="64" t="s">
        <v>159</v>
      </c>
      <c r="AL68" s="64" t="s">
        <v>160</v>
      </c>
      <c r="AM68" s="64" t="s">
        <v>161</v>
      </c>
      <c r="AN68" s="289"/>
      <c r="AO68" s="289"/>
    </row>
    <row r="69" spans="1:41" ht="15.75" thickBot="1">
      <c r="A69" s="79">
        <v>1</v>
      </c>
      <c r="B69" s="78">
        <v>2</v>
      </c>
      <c r="C69" s="286">
        <v>3</v>
      </c>
      <c r="D69" s="290"/>
      <c r="E69" s="78">
        <v>4</v>
      </c>
      <c r="F69" s="78">
        <v>5</v>
      </c>
      <c r="G69" s="78">
        <v>6</v>
      </c>
      <c r="H69" s="78">
        <v>7</v>
      </c>
      <c r="I69" s="78">
        <v>8</v>
      </c>
      <c r="J69" s="78">
        <v>9</v>
      </c>
      <c r="K69" s="78">
        <v>10</v>
      </c>
      <c r="L69" s="78">
        <v>11</v>
      </c>
      <c r="M69" s="78">
        <v>12</v>
      </c>
      <c r="N69" s="78">
        <v>13</v>
      </c>
      <c r="O69" s="78">
        <v>14</v>
      </c>
      <c r="P69" s="78">
        <v>15</v>
      </c>
      <c r="Q69" s="78">
        <v>16</v>
      </c>
      <c r="R69" s="78">
        <v>17</v>
      </c>
      <c r="S69" s="78">
        <v>18</v>
      </c>
      <c r="T69" s="78">
        <v>19</v>
      </c>
      <c r="U69" s="80">
        <v>20</v>
      </c>
      <c r="V69" s="81">
        <v>21</v>
      </c>
      <c r="W69" s="81">
        <v>22</v>
      </c>
      <c r="X69" s="81">
        <v>23</v>
      </c>
      <c r="Y69" s="81">
        <v>24</v>
      </c>
      <c r="Z69" s="81">
        <v>25</v>
      </c>
      <c r="AA69" s="81">
        <v>26</v>
      </c>
      <c r="AB69" s="81">
        <v>27</v>
      </c>
      <c r="AC69" s="81">
        <v>28</v>
      </c>
      <c r="AD69" s="81">
        <v>29</v>
      </c>
      <c r="AE69" s="81">
        <v>30</v>
      </c>
      <c r="AF69" s="81">
        <v>31</v>
      </c>
      <c r="AG69" s="81">
        <v>32</v>
      </c>
      <c r="AH69" s="81">
        <v>33</v>
      </c>
      <c r="AI69" s="81">
        <v>34</v>
      </c>
      <c r="AJ69" s="81">
        <v>35</v>
      </c>
      <c r="AK69" s="81">
        <v>36</v>
      </c>
      <c r="AL69" s="81">
        <v>37</v>
      </c>
      <c r="AM69" s="81">
        <v>38</v>
      </c>
      <c r="AN69" s="81">
        <v>39</v>
      </c>
      <c r="AO69" s="81">
        <v>40</v>
      </c>
    </row>
    <row r="70" spans="1:41" ht="15.75" thickBot="1">
      <c r="A70" s="79">
        <v>1</v>
      </c>
      <c r="B70" s="82" t="s">
        <v>25</v>
      </c>
      <c r="C70" s="286"/>
      <c r="D70" s="287"/>
      <c r="E70" s="78"/>
      <c r="F70" s="78">
        <v>1.5</v>
      </c>
      <c r="G70" s="78">
        <v>1.5</v>
      </c>
      <c r="H70" s="78">
        <v>1.5</v>
      </c>
      <c r="I70" s="78"/>
      <c r="J70" s="78"/>
      <c r="K70" s="78">
        <v>1.5</v>
      </c>
      <c r="L70" s="78">
        <v>1.5</v>
      </c>
      <c r="M70" s="78"/>
      <c r="N70" s="78">
        <v>1.5</v>
      </c>
      <c r="O70" s="78">
        <v>1.5</v>
      </c>
      <c r="P70" s="78"/>
      <c r="Q70" s="78"/>
      <c r="R70" s="78">
        <v>1.5</v>
      </c>
      <c r="S70" s="78">
        <v>1.5</v>
      </c>
      <c r="T70" s="91">
        <v>1.5</v>
      </c>
      <c r="U70" s="92">
        <v>1.5</v>
      </c>
      <c r="V70" s="92">
        <v>1.5</v>
      </c>
      <c r="W70" s="92"/>
      <c r="X70" s="92"/>
      <c r="Y70" s="92">
        <v>1.5</v>
      </c>
      <c r="Z70" s="92">
        <v>1.5</v>
      </c>
      <c r="AA70" s="92">
        <v>1.5</v>
      </c>
      <c r="AB70" s="92">
        <v>1.5</v>
      </c>
      <c r="AC70" s="92">
        <v>1.5</v>
      </c>
      <c r="AD70" s="92"/>
      <c r="AE70" s="92"/>
      <c r="AF70" s="92">
        <v>1.5</v>
      </c>
      <c r="AG70" s="92">
        <v>1.5</v>
      </c>
      <c r="AH70" s="92">
        <v>1.5</v>
      </c>
      <c r="AI70" s="92">
        <v>1.5</v>
      </c>
      <c r="AJ70" s="92">
        <v>1.5</v>
      </c>
      <c r="AK70" s="83">
        <f t="shared" ref="AK70:AK93" si="5">SUM(F70:AJ70)</f>
        <v>33</v>
      </c>
      <c r="AL70" s="92"/>
      <c r="AM70" s="92"/>
      <c r="AN70" s="92"/>
      <c r="AO70" s="92"/>
    </row>
    <row r="71" spans="1:41" ht="15.75" thickBot="1">
      <c r="A71" s="79">
        <v>2</v>
      </c>
      <c r="B71" s="82" t="s">
        <v>173</v>
      </c>
      <c r="C71" s="286"/>
      <c r="D71" s="287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>
        <v>1.5</v>
      </c>
      <c r="T71" s="91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92"/>
      <c r="AK71" s="83">
        <f t="shared" si="5"/>
        <v>1.5</v>
      </c>
      <c r="AL71" s="92"/>
      <c r="AM71" s="92"/>
      <c r="AN71" s="92"/>
      <c r="AO71" s="92"/>
    </row>
    <row r="72" spans="1:41" ht="15.75" thickBot="1">
      <c r="A72" s="79">
        <v>3</v>
      </c>
      <c r="B72" s="82" t="s">
        <v>174</v>
      </c>
      <c r="C72" s="286"/>
      <c r="D72" s="287"/>
      <c r="E72" s="78"/>
      <c r="F72" s="78">
        <v>0.2</v>
      </c>
      <c r="G72" s="78">
        <v>0.2</v>
      </c>
      <c r="H72" s="78">
        <v>0.2</v>
      </c>
      <c r="I72" s="78"/>
      <c r="J72" s="78"/>
      <c r="K72" s="78">
        <v>0.2</v>
      </c>
      <c r="L72" s="78">
        <v>0.2</v>
      </c>
      <c r="M72" s="78"/>
      <c r="N72" s="78">
        <v>0.2</v>
      </c>
      <c r="O72" s="78">
        <v>0.2</v>
      </c>
      <c r="P72" s="78"/>
      <c r="Q72" s="78"/>
      <c r="R72" s="78">
        <v>0.2</v>
      </c>
      <c r="S72" s="78">
        <v>0.2</v>
      </c>
      <c r="T72" s="91">
        <v>0.2</v>
      </c>
      <c r="U72" s="92">
        <v>0.2</v>
      </c>
      <c r="V72" s="92">
        <v>0.2</v>
      </c>
      <c r="W72" s="92"/>
      <c r="X72" s="92"/>
      <c r="Y72" s="92">
        <v>0.2</v>
      </c>
      <c r="Z72" s="92">
        <v>0.2</v>
      </c>
      <c r="AA72" s="92">
        <v>0.2</v>
      </c>
      <c r="AB72" s="92">
        <v>0.2</v>
      </c>
      <c r="AC72" s="92">
        <v>0.2</v>
      </c>
      <c r="AD72" s="92"/>
      <c r="AE72" s="92"/>
      <c r="AF72" s="92">
        <v>0.2</v>
      </c>
      <c r="AG72" s="92">
        <v>0.2</v>
      </c>
      <c r="AH72" s="92">
        <v>0.2</v>
      </c>
      <c r="AI72" s="92">
        <v>0.2</v>
      </c>
      <c r="AJ72" s="92">
        <v>0.2</v>
      </c>
      <c r="AK72" s="83">
        <f t="shared" si="5"/>
        <v>4.4000000000000012</v>
      </c>
      <c r="AL72" s="92"/>
      <c r="AM72" s="92"/>
      <c r="AN72" s="92"/>
      <c r="AO72" s="92"/>
    </row>
    <row r="73" spans="1:41" ht="15.75" thickBot="1">
      <c r="A73" s="79">
        <v>4</v>
      </c>
      <c r="B73" s="82" t="s">
        <v>176</v>
      </c>
      <c r="C73" s="286"/>
      <c r="D73" s="287"/>
      <c r="E73" s="78"/>
      <c r="F73" s="78">
        <v>24</v>
      </c>
      <c r="G73" s="78">
        <v>24</v>
      </c>
      <c r="H73" s="78">
        <v>24</v>
      </c>
      <c r="I73" s="78">
        <v>24</v>
      </c>
      <c r="J73" s="78">
        <v>24</v>
      </c>
      <c r="K73" s="78">
        <v>24</v>
      </c>
      <c r="L73" s="78">
        <v>24</v>
      </c>
      <c r="M73" s="78">
        <v>24</v>
      </c>
      <c r="N73" s="78">
        <v>24</v>
      </c>
      <c r="O73" s="78">
        <v>24</v>
      </c>
      <c r="P73" s="78">
        <v>24</v>
      </c>
      <c r="Q73" s="78">
        <v>24</v>
      </c>
      <c r="R73" s="78">
        <v>24</v>
      </c>
      <c r="S73" s="78">
        <v>24</v>
      </c>
      <c r="T73" s="91">
        <v>24</v>
      </c>
      <c r="U73" s="92">
        <v>24</v>
      </c>
      <c r="V73" s="92">
        <v>24</v>
      </c>
      <c r="W73" s="92">
        <v>24</v>
      </c>
      <c r="X73" s="92">
        <v>24</v>
      </c>
      <c r="Y73" s="92">
        <v>24</v>
      </c>
      <c r="Z73" s="92">
        <v>24</v>
      </c>
      <c r="AA73" s="92">
        <v>24</v>
      </c>
      <c r="AB73" s="92">
        <v>24</v>
      </c>
      <c r="AC73" s="92">
        <v>24</v>
      </c>
      <c r="AD73" s="92">
        <v>24</v>
      </c>
      <c r="AE73" s="92">
        <v>24</v>
      </c>
      <c r="AF73" s="92">
        <v>24</v>
      </c>
      <c r="AG73" s="92">
        <v>24</v>
      </c>
      <c r="AH73" s="92">
        <v>24</v>
      </c>
      <c r="AI73" s="92">
        <v>24</v>
      </c>
      <c r="AJ73" s="92">
        <v>24</v>
      </c>
      <c r="AK73" s="83">
        <f t="shared" si="5"/>
        <v>744</v>
      </c>
      <c r="AL73" s="92"/>
      <c r="AM73" s="92"/>
      <c r="AN73" s="92"/>
      <c r="AO73" s="92"/>
    </row>
    <row r="74" spans="1:41" ht="15.75" thickBot="1">
      <c r="A74" s="79">
        <v>5</v>
      </c>
      <c r="B74" s="82" t="s">
        <v>177</v>
      </c>
      <c r="C74" s="286"/>
      <c r="D74" s="287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91"/>
      <c r="U74" s="92"/>
      <c r="V74" s="92"/>
      <c r="W74" s="92"/>
      <c r="X74" s="92"/>
      <c r="Y74" s="92"/>
      <c r="Z74" s="92"/>
      <c r="AA74" s="92"/>
      <c r="AB74" s="92"/>
      <c r="AC74" s="92"/>
      <c r="AD74" s="92"/>
      <c r="AE74" s="92"/>
      <c r="AF74" s="92"/>
      <c r="AG74" s="92"/>
      <c r="AH74" s="92"/>
      <c r="AI74" s="92"/>
      <c r="AJ74" s="92"/>
      <c r="AK74" s="83">
        <f t="shared" si="5"/>
        <v>0</v>
      </c>
      <c r="AL74" s="92"/>
      <c r="AM74" s="92"/>
      <c r="AN74" s="92"/>
      <c r="AO74" s="92"/>
    </row>
    <row r="75" spans="1:41" ht="15.75" thickBot="1">
      <c r="A75" s="79">
        <v>6</v>
      </c>
      <c r="B75" s="82" t="s">
        <v>70</v>
      </c>
      <c r="C75" s="286"/>
      <c r="D75" s="287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91"/>
      <c r="U75" s="92"/>
      <c r="V75" s="92"/>
      <c r="W75" s="92"/>
      <c r="X75" s="92"/>
      <c r="Y75" s="92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92"/>
      <c r="AK75" s="83">
        <f t="shared" si="5"/>
        <v>0</v>
      </c>
      <c r="AL75" s="92"/>
      <c r="AM75" s="92"/>
      <c r="AN75" s="92"/>
      <c r="AO75" s="92"/>
    </row>
    <row r="76" spans="1:41" ht="15.75" thickBot="1">
      <c r="A76" s="79">
        <v>7</v>
      </c>
      <c r="B76" s="82" t="s">
        <v>71</v>
      </c>
      <c r="C76" s="286"/>
      <c r="D76" s="287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>
        <v>8</v>
      </c>
      <c r="P76" s="78"/>
      <c r="Q76" s="78"/>
      <c r="R76" s="78"/>
      <c r="S76" s="78"/>
      <c r="T76" s="91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92"/>
      <c r="AK76" s="83">
        <f t="shared" si="5"/>
        <v>8</v>
      </c>
      <c r="AL76" s="92"/>
      <c r="AM76" s="92"/>
      <c r="AN76" s="92"/>
      <c r="AO76" s="92"/>
    </row>
    <row r="77" spans="1:41" ht="15.75" thickBot="1">
      <c r="A77" s="79">
        <v>8</v>
      </c>
      <c r="B77" s="82" t="s">
        <v>180</v>
      </c>
      <c r="C77" s="286"/>
      <c r="D77" s="287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91"/>
      <c r="U77" s="92"/>
      <c r="V77" s="92"/>
      <c r="W77" s="92"/>
      <c r="X77" s="92"/>
      <c r="Y77" s="92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92"/>
      <c r="AK77" s="83">
        <f t="shared" si="5"/>
        <v>0</v>
      </c>
      <c r="AL77" s="92"/>
      <c r="AM77" s="92"/>
      <c r="AN77" s="92"/>
      <c r="AO77" s="92"/>
    </row>
    <row r="78" spans="1:41" ht="15.75" thickBot="1">
      <c r="A78" s="79">
        <v>9</v>
      </c>
      <c r="B78" s="82" t="s">
        <v>181</v>
      </c>
      <c r="C78" s="286"/>
      <c r="D78" s="287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91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92"/>
      <c r="AK78" s="83">
        <f t="shared" si="5"/>
        <v>0</v>
      </c>
      <c r="AL78" s="92"/>
      <c r="AM78" s="92"/>
      <c r="AN78" s="92"/>
      <c r="AO78" s="92"/>
    </row>
    <row r="79" spans="1:41" ht="15.75" thickBot="1">
      <c r="A79" s="79">
        <v>10</v>
      </c>
      <c r="B79" s="82" t="s">
        <v>182</v>
      </c>
      <c r="C79" s="286"/>
      <c r="D79" s="287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>
        <v>8</v>
      </c>
      <c r="T79" s="91"/>
      <c r="U79" s="92">
        <v>8</v>
      </c>
      <c r="V79" s="92"/>
      <c r="W79" s="92"/>
      <c r="X79" s="92"/>
      <c r="Y79" s="92"/>
      <c r="Z79" s="92"/>
      <c r="AA79" s="92"/>
      <c r="AB79" s="92"/>
      <c r="AC79" s="92"/>
      <c r="AD79" s="92">
        <v>8</v>
      </c>
      <c r="AE79" s="92"/>
      <c r="AF79" s="92"/>
      <c r="AG79" s="92"/>
      <c r="AH79" s="92">
        <v>8</v>
      </c>
      <c r="AI79" s="92"/>
      <c r="AJ79" s="92"/>
      <c r="AK79" s="83">
        <f t="shared" si="5"/>
        <v>32</v>
      </c>
      <c r="AL79" s="92"/>
      <c r="AM79" s="92"/>
      <c r="AN79" s="92"/>
      <c r="AO79" s="92"/>
    </row>
    <row r="80" spans="1:41" ht="15.75" thickBot="1">
      <c r="A80" s="79">
        <v>11</v>
      </c>
      <c r="B80" s="82" t="s">
        <v>81</v>
      </c>
      <c r="C80" s="286"/>
      <c r="D80" s="287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91"/>
      <c r="U80" s="92"/>
      <c r="V80" s="92"/>
      <c r="W80" s="92"/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92"/>
      <c r="AI80" s="92"/>
      <c r="AJ80" s="92"/>
      <c r="AK80" s="83">
        <f t="shared" si="5"/>
        <v>0</v>
      </c>
      <c r="AL80" s="92"/>
      <c r="AM80" s="92"/>
      <c r="AN80" s="92"/>
      <c r="AO80" s="92"/>
    </row>
    <row r="81" spans="1:41" ht="15.75" thickBot="1">
      <c r="A81" s="79">
        <v>12</v>
      </c>
      <c r="B81" s="82" t="s">
        <v>110</v>
      </c>
      <c r="C81" s="286"/>
      <c r="D81" s="287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91"/>
      <c r="U81" s="92"/>
      <c r="V81" s="92"/>
      <c r="W81" s="92"/>
      <c r="X81" s="92"/>
      <c r="Y81" s="92"/>
      <c r="Z81" s="92"/>
      <c r="AA81" s="92"/>
      <c r="AB81" s="92"/>
      <c r="AC81" s="92"/>
      <c r="AD81" s="92"/>
      <c r="AE81" s="92"/>
      <c r="AF81" s="92"/>
      <c r="AG81" s="92"/>
      <c r="AH81" s="92"/>
      <c r="AI81" s="92"/>
      <c r="AJ81" s="92"/>
      <c r="AK81" s="83">
        <f t="shared" si="5"/>
        <v>0</v>
      </c>
      <c r="AL81" s="92"/>
      <c r="AM81" s="92"/>
      <c r="AN81" s="92"/>
      <c r="AO81" s="92"/>
    </row>
    <row r="82" spans="1:41" ht="15.75" thickBot="1">
      <c r="A82" s="79">
        <v>13</v>
      </c>
      <c r="B82" s="82" t="s">
        <v>77</v>
      </c>
      <c r="C82" s="286"/>
      <c r="D82" s="287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>
        <v>24</v>
      </c>
      <c r="S82" s="78">
        <v>24</v>
      </c>
      <c r="T82" s="91">
        <v>24</v>
      </c>
      <c r="U82" s="92">
        <v>24</v>
      </c>
      <c r="V82" s="92">
        <v>24</v>
      </c>
      <c r="W82" s="92">
        <v>24</v>
      </c>
      <c r="X82" s="92"/>
      <c r="Y82" s="92"/>
      <c r="Z82" s="92">
        <v>24</v>
      </c>
      <c r="AA82" s="92">
        <v>24</v>
      </c>
      <c r="AB82" s="92">
        <v>24</v>
      </c>
      <c r="AC82" s="92">
        <v>24</v>
      </c>
      <c r="AD82" s="92"/>
      <c r="AE82" s="92"/>
      <c r="AF82" s="92"/>
      <c r="AG82" s="92"/>
      <c r="AH82" s="92"/>
      <c r="AI82" s="92"/>
      <c r="AJ82" s="92"/>
      <c r="AK82" s="83">
        <f t="shared" si="5"/>
        <v>240</v>
      </c>
      <c r="AL82" s="92"/>
      <c r="AM82" s="92"/>
      <c r="AN82" s="92"/>
      <c r="AO82" s="92"/>
    </row>
    <row r="83" spans="1:41" ht="15.75" thickBot="1">
      <c r="A83" s="79">
        <v>14</v>
      </c>
      <c r="B83" s="82" t="s">
        <v>76</v>
      </c>
      <c r="C83" s="286"/>
      <c r="D83" s="287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>
        <v>12</v>
      </c>
      <c r="S83" s="78">
        <v>12</v>
      </c>
      <c r="T83" s="91">
        <v>12</v>
      </c>
      <c r="U83" s="92">
        <v>12</v>
      </c>
      <c r="V83" s="92">
        <v>12</v>
      </c>
      <c r="W83" s="92">
        <v>12</v>
      </c>
      <c r="X83" s="92"/>
      <c r="Y83" s="92"/>
      <c r="Z83" s="92">
        <v>12</v>
      </c>
      <c r="AA83" s="92">
        <v>12</v>
      </c>
      <c r="AB83" s="92">
        <v>12</v>
      </c>
      <c r="AC83" s="92">
        <v>12</v>
      </c>
      <c r="AD83" s="92"/>
      <c r="AE83" s="92"/>
      <c r="AF83" s="92"/>
      <c r="AG83" s="92"/>
      <c r="AH83" s="92"/>
      <c r="AI83" s="92"/>
      <c r="AJ83" s="92"/>
      <c r="AK83" s="83">
        <f t="shared" si="5"/>
        <v>120</v>
      </c>
      <c r="AL83" s="92"/>
      <c r="AM83" s="92"/>
      <c r="AN83" s="92"/>
      <c r="AO83" s="92"/>
    </row>
    <row r="84" spans="1:41" ht="15.75" thickBot="1">
      <c r="A84" s="79">
        <v>15</v>
      </c>
      <c r="B84" s="82" t="s">
        <v>75</v>
      </c>
      <c r="C84" s="286"/>
      <c r="D84" s="287"/>
      <c r="E84" s="78"/>
      <c r="F84" s="78"/>
      <c r="G84" s="78"/>
      <c r="H84" s="78"/>
      <c r="I84" s="78"/>
      <c r="J84" s="78"/>
      <c r="K84" s="78">
        <v>24</v>
      </c>
      <c r="L84" s="78">
        <v>24</v>
      </c>
      <c r="M84" s="78"/>
      <c r="N84" s="78"/>
      <c r="O84" s="78"/>
      <c r="P84" s="78"/>
      <c r="Q84" s="78"/>
      <c r="R84" s="78">
        <v>24</v>
      </c>
      <c r="S84" s="78">
        <v>24</v>
      </c>
      <c r="T84" s="91">
        <v>24</v>
      </c>
      <c r="U84" s="92">
        <v>24</v>
      </c>
      <c r="V84" s="92">
        <v>24</v>
      </c>
      <c r="W84" s="92"/>
      <c r="X84" s="92"/>
      <c r="Y84" s="92">
        <v>24</v>
      </c>
      <c r="Z84" s="92">
        <v>24</v>
      </c>
      <c r="AA84" s="92">
        <v>24</v>
      </c>
      <c r="AB84" s="92"/>
      <c r="AC84" s="92"/>
      <c r="AD84" s="92"/>
      <c r="AE84" s="92"/>
      <c r="AF84" s="92">
        <v>24</v>
      </c>
      <c r="AG84" s="92">
        <v>24</v>
      </c>
      <c r="AH84" s="92">
        <v>24</v>
      </c>
      <c r="AI84" s="92">
        <v>24</v>
      </c>
      <c r="AJ84" s="92">
        <v>24</v>
      </c>
      <c r="AK84" s="83">
        <f t="shared" si="5"/>
        <v>360</v>
      </c>
      <c r="AL84" s="92"/>
      <c r="AM84" s="92"/>
      <c r="AN84" s="92"/>
      <c r="AO84" s="92"/>
    </row>
    <row r="85" spans="1:41" ht="15.75" thickBot="1">
      <c r="A85" s="79">
        <v>16</v>
      </c>
      <c r="B85" s="82" t="s">
        <v>74</v>
      </c>
      <c r="C85" s="286"/>
      <c r="D85" s="287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91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  <c r="AH85" s="92"/>
      <c r="AI85" s="92"/>
      <c r="AJ85" s="92"/>
      <c r="AK85" s="83">
        <f t="shared" si="5"/>
        <v>0</v>
      </c>
      <c r="AL85" s="92"/>
      <c r="AM85" s="92"/>
      <c r="AN85" s="92"/>
      <c r="AO85" s="92"/>
    </row>
    <row r="86" spans="1:41" ht="15.75" thickBot="1">
      <c r="A86" s="79">
        <v>17</v>
      </c>
      <c r="B86" s="82" t="s">
        <v>185</v>
      </c>
      <c r="C86" s="286"/>
      <c r="D86" s="287"/>
      <c r="E86" s="78"/>
      <c r="F86" s="78">
        <v>16</v>
      </c>
      <c r="G86" s="78">
        <v>16</v>
      </c>
      <c r="H86" s="78">
        <v>16</v>
      </c>
      <c r="I86" s="78">
        <v>16</v>
      </c>
      <c r="J86" s="78">
        <v>16</v>
      </c>
      <c r="K86" s="78">
        <v>16</v>
      </c>
      <c r="L86" s="78">
        <v>16</v>
      </c>
      <c r="M86" s="78">
        <v>16</v>
      </c>
      <c r="N86" s="78"/>
      <c r="O86" s="78"/>
      <c r="P86" s="78"/>
      <c r="Q86" s="78"/>
      <c r="R86" s="78"/>
      <c r="S86" s="78"/>
      <c r="T86" s="91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  <c r="AF86" s="92"/>
      <c r="AG86" s="92"/>
      <c r="AH86" s="92">
        <v>16</v>
      </c>
      <c r="AI86" s="92">
        <v>16</v>
      </c>
      <c r="AJ86" s="92">
        <v>16</v>
      </c>
      <c r="AK86" s="83">
        <f t="shared" si="5"/>
        <v>176</v>
      </c>
      <c r="AL86" s="92"/>
      <c r="AM86" s="92"/>
      <c r="AN86" s="92"/>
      <c r="AO86" s="92"/>
    </row>
    <row r="87" spans="1:41" ht="15.75" thickBot="1">
      <c r="A87" s="79">
        <v>18</v>
      </c>
      <c r="B87" s="82" t="s">
        <v>186</v>
      </c>
      <c r="C87" s="286"/>
      <c r="D87" s="287"/>
      <c r="E87" s="78"/>
      <c r="F87" s="78">
        <v>24</v>
      </c>
      <c r="G87" s="78">
        <v>24</v>
      </c>
      <c r="H87" s="78">
        <v>24</v>
      </c>
      <c r="I87" s="78">
        <v>24</v>
      </c>
      <c r="J87" s="78">
        <v>24</v>
      </c>
      <c r="K87" s="78">
        <v>24</v>
      </c>
      <c r="L87" s="78">
        <v>24</v>
      </c>
      <c r="M87" s="78">
        <v>24</v>
      </c>
      <c r="N87" s="78">
        <v>24</v>
      </c>
      <c r="O87" s="78">
        <v>24</v>
      </c>
      <c r="P87" s="78">
        <v>24</v>
      </c>
      <c r="Q87" s="78">
        <v>24</v>
      </c>
      <c r="R87" s="78">
        <v>24</v>
      </c>
      <c r="S87" s="78">
        <v>24</v>
      </c>
      <c r="T87" s="91">
        <v>24</v>
      </c>
      <c r="U87" s="92">
        <v>24</v>
      </c>
      <c r="V87" s="92">
        <v>24</v>
      </c>
      <c r="W87" s="92">
        <v>24</v>
      </c>
      <c r="X87" s="92">
        <v>24</v>
      </c>
      <c r="Y87" s="92">
        <v>24</v>
      </c>
      <c r="Z87" s="92">
        <v>24</v>
      </c>
      <c r="AA87" s="92">
        <v>24</v>
      </c>
      <c r="AB87" s="92">
        <v>24</v>
      </c>
      <c r="AC87" s="92">
        <v>24</v>
      </c>
      <c r="AD87" s="92">
        <v>24</v>
      </c>
      <c r="AE87" s="92">
        <v>24</v>
      </c>
      <c r="AF87" s="92">
        <v>24</v>
      </c>
      <c r="AG87" s="92">
        <v>24</v>
      </c>
      <c r="AH87" s="92">
        <v>24</v>
      </c>
      <c r="AI87" s="92">
        <v>24</v>
      </c>
      <c r="AJ87" s="92">
        <v>24</v>
      </c>
      <c r="AK87" s="83">
        <f t="shared" si="5"/>
        <v>744</v>
      </c>
      <c r="AL87" s="92"/>
      <c r="AM87" s="92"/>
      <c r="AN87" s="92"/>
      <c r="AO87" s="92"/>
    </row>
    <row r="88" spans="1:41" ht="15.75" thickBot="1">
      <c r="A88" s="79">
        <v>19</v>
      </c>
      <c r="B88" s="82" t="s">
        <v>187</v>
      </c>
      <c r="C88" s="286"/>
      <c r="D88" s="287"/>
      <c r="E88" s="78"/>
      <c r="F88" s="78">
        <v>24</v>
      </c>
      <c r="G88" s="78">
        <v>24</v>
      </c>
      <c r="H88" s="78">
        <v>24</v>
      </c>
      <c r="I88" s="78">
        <v>24</v>
      </c>
      <c r="J88" s="78">
        <v>24</v>
      </c>
      <c r="K88" s="78">
        <v>24</v>
      </c>
      <c r="L88" s="78">
        <v>24</v>
      </c>
      <c r="M88" s="78">
        <v>24</v>
      </c>
      <c r="N88" s="78">
        <v>24</v>
      </c>
      <c r="O88" s="78">
        <v>24</v>
      </c>
      <c r="P88" s="78">
        <v>24</v>
      </c>
      <c r="Q88" s="78">
        <v>24</v>
      </c>
      <c r="R88" s="78">
        <v>24</v>
      </c>
      <c r="S88" s="78">
        <v>24</v>
      </c>
      <c r="T88" s="91">
        <v>24</v>
      </c>
      <c r="U88" s="92">
        <v>24</v>
      </c>
      <c r="V88" s="92">
        <v>24</v>
      </c>
      <c r="W88" s="92">
        <v>24</v>
      </c>
      <c r="X88" s="92">
        <v>24</v>
      </c>
      <c r="Y88" s="92">
        <v>24</v>
      </c>
      <c r="Z88" s="92">
        <v>24</v>
      </c>
      <c r="AA88" s="92">
        <v>24</v>
      </c>
      <c r="AB88" s="92">
        <v>24</v>
      </c>
      <c r="AC88" s="92">
        <v>24</v>
      </c>
      <c r="AD88" s="92">
        <v>24</v>
      </c>
      <c r="AE88" s="92">
        <v>24</v>
      </c>
      <c r="AF88" s="92">
        <v>24</v>
      </c>
      <c r="AG88" s="92">
        <v>24</v>
      </c>
      <c r="AH88" s="92">
        <v>24</v>
      </c>
      <c r="AI88" s="92">
        <v>24</v>
      </c>
      <c r="AJ88" s="92">
        <v>24</v>
      </c>
      <c r="AK88" s="83">
        <f t="shared" si="5"/>
        <v>744</v>
      </c>
      <c r="AL88" s="92"/>
      <c r="AM88" s="92"/>
      <c r="AN88" s="92"/>
      <c r="AO88" s="92"/>
    </row>
    <row r="89" spans="1:41" ht="15.75" thickBot="1">
      <c r="A89" s="79">
        <v>20</v>
      </c>
      <c r="B89" s="82" t="s">
        <v>109</v>
      </c>
      <c r="C89" s="286"/>
      <c r="D89" s="287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91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  <c r="AF89" s="92"/>
      <c r="AG89" s="92"/>
      <c r="AH89" s="92"/>
      <c r="AI89" s="92"/>
      <c r="AJ89" s="92"/>
      <c r="AK89" s="83">
        <f t="shared" si="5"/>
        <v>0</v>
      </c>
      <c r="AL89" s="92"/>
      <c r="AM89" s="92"/>
      <c r="AN89" s="92"/>
      <c r="AO89" s="92"/>
    </row>
    <row r="90" spans="1:41" ht="15.75" thickBot="1">
      <c r="A90" s="79">
        <v>21</v>
      </c>
      <c r="B90" s="82" t="s">
        <v>73</v>
      </c>
      <c r="C90" s="286"/>
      <c r="D90" s="287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91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  <c r="AF90" s="92"/>
      <c r="AG90" s="92"/>
      <c r="AH90" s="92"/>
      <c r="AI90" s="92"/>
      <c r="AJ90" s="92"/>
      <c r="AK90" s="83">
        <f t="shared" si="5"/>
        <v>0</v>
      </c>
      <c r="AL90" s="92"/>
      <c r="AM90" s="92"/>
      <c r="AN90" s="92"/>
      <c r="AO90" s="92"/>
    </row>
    <row r="91" spans="1:41" ht="15.75" thickBot="1">
      <c r="A91" s="79">
        <v>22</v>
      </c>
      <c r="B91" s="82" t="s">
        <v>188</v>
      </c>
      <c r="C91" s="286"/>
      <c r="D91" s="287"/>
      <c r="E91" s="78"/>
      <c r="F91" s="78">
        <v>24</v>
      </c>
      <c r="G91" s="78">
        <v>24</v>
      </c>
      <c r="H91" s="78">
        <v>24</v>
      </c>
      <c r="I91" s="78">
        <v>24</v>
      </c>
      <c r="J91" s="78">
        <v>24</v>
      </c>
      <c r="K91" s="78">
        <v>24</v>
      </c>
      <c r="L91" s="78">
        <v>24</v>
      </c>
      <c r="M91" s="78">
        <v>24</v>
      </c>
      <c r="N91" s="78">
        <v>24</v>
      </c>
      <c r="O91" s="78">
        <v>24</v>
      </c>
      <c r="P91" s="78">
        <v>24</v>
      </c>
      <c r="Q91" s="78">
        <v>24</v>
      </c>
      <c r="R91" s="78">
        <v>24</v>
      </c>
      <c r="S91" s="78">
        <v>24</v>
      </c>
      <c r="T91" s="91">
        <v>24</v>
      </c>
      <c r="U91" s="92">
        <v>24</v>
      </c>
      <c r="V91" s="92">
        <v>24</v>
      </c>
      <c r="W91" s="92">
        <v>24</v>
      </c>
      <c r="X91" s="92">
        <v>24</v>
      </c>
      <c r="Y91" s="92">
        <v>24</v>
      </c>
      <c r="Z91" s="92">
        <v>24</v>
      </c>
      <c r="AA91" s="92">
        <v>24</v>
      </c>
      <c r="AB91" s="92">
        <v>24</v>
      </c>
      <c r="AC91" s="92">
        <v>24</v>
      </c>
      <c r="AD91" s="92">
        <v>24</v>
      </c>
      <c r="AE91" s="92">
        <v>24</v>
      </c>
      <c r="AF91" s="92">
        <v>24</v>
      </c>
      <c r="AG91" s="92">
        <v>24</v>
      </c>
      <c r="AH91" s="92">
        <v>24</v>
      </c>
      <c r="AI91" s="92">
        <v>24</v>
      </c>
      <c r="AJ91" s="92">
        <v>24</v>
      </c>
      <c r="AK91" s="83">
        <f t="shared" si="5"/>
        <v>744</v>
      </c>
      <c r="AL91" s="92"/>
      <c r="AM91" s="92"/>
      <c r="AN91" s="92"/>
      <c r="AO91" s="92"/>
    </row>
    <row r="92" spans="1:41" ht="15.75" thickBot="1">
      <c r="A92" s="79">
        <v>23</v>
      </c>
      <c r="B92" s="82" t="s">
        <v>189</v>
      </c>
      <c r="C92" s="286"/>
      <c r="D92" s="287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91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2"/>
      <c r="AH92" s="92"/>
      <c r="AI92" s="92"/>
      <c r="AJ92" s="92"/>
      <c r="AK92" s="83">
        <f t="shared" si="5"/>
        <v>0</v>
      </c>
      <c r="AL92" s="92"/>
      <c r="AM92" s="92"/>
      <c r="AN92" s="92"/>
      <c r="AO92" s="92"/>
    </row>
    <row r="93" spans="1:41" ht="15.75" thickBot="1">
      <c r="A93" s="79">
        <v>24</v>
      </c>
      <c r="B93" s="82" t="s">
        <v>78</v>
      </c>
      <c r="C93" s="286"/>
      <c r="D93" s="287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91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  <c r="AF93" s="92"/>
      <c r="AG93" s="92"/>
      <c r="AH93" s="92"/>
      <c r="AI93" s="92"/>
      <c r="AJ93" s="92"/>
      <c r="AK93" s="83">
        <f t="shared" si="5"/>
        <v>0</v>
      </c>
      <c r="AL93" s="92"/>
      <c r="AM93" s="92"/>
      <c r="AN93" s="92"/>
      <c r="AO93" s="92"/>
    </row>
    <row r="94" spans="1:41" ht="15.75" thickBot="1">
      <c r="A94" s="79">
        <v>25</v>
      </c>
      <c r="B94" s="82" t="s">
        <v>79</v>
      </c>
      <c r="C94" s="286"/>
      <c r="D94" s="287"/>
      <c r="E94" s="78"/>
      <c r="F94" s="78">
        <v>16</v>
      </c>
      <c r="G94" s="78">
        <v>16</v>
      </c>
      <c r="H94" s="78">
        <v>16</v>
      </c>
      <c r="I94" s="78">
        <v>16</v>
      </c>
      <c r="J94" s="78">
        <v>16</v>
      </c>
      <c r="K94" s="78">
        <v>16</v>
      </c>
      <c r="L94" s="78">
        <v>16</v>
      </c>
      <c r="M94" s="78">
        <v>16</v>
      </c>
      <c r="N94" s="78">
        <v>16</v>
      </c>
      <c r="O94" s="78">
        <v>16</v>
      </c>
      <c r="P94" s="78">
        <v>16</v>
      </c>
      <c r="Q94" s="78">
        <v>16</v>
      </c>
      <c r="R94" s="78">
        <v>16</v>
      </c>
      <c r="S94" s="78">
        <v>16</v>
      </c>
      <c r="T94" s="78">
        <v>16</v>
      </c>
      <c r="U94" s="83">
        <v>16</v>
      </c>
      <c r="V94" s="83">
        <v>16</v>
      </c>
      <c r="W94" s="83">
        <v>16</v>
      </c>
      <c r="X94" s="83">
        <v>16</v>
      </c>
      <c r="Y94" s="83">
        <v>16</v>
      </c>
      <c r="Z94" s="83">
        <v>16</v>
      </c>
      <c r="AA94" s="83">
        <v>16</v>
      </c>
      <c r="AB94" s="83">
        <v>16</v>
      </c>
      <c r="AC94" s="83">
        <v>16</v>
      </c>
      <c r="AD94" s="83">
        <v>16</v>
      </c>
      <c r="AE94" s="83">
        <v>16</v>
      </c>
      <c r="AF94" s="83">
        <v>16</v>
      </c>
      <c r="AG94" s="83">
        <v>16</v>
      </c>
      <c r="AH94" s="83">
        <v>16</v>
      </c>
      <c r="AI94" s="83">
        <v>16</v>
      </c>
      <c r="AJ94" s="83">
        <v>16</v>
      </c>
      <c r="AK94" s="83">
        <f>SUM(F94:AJ94)</f>
        <v>496</v>
      </c>
      <c r="AL94" s="83"/>
      <c r="AM94" s="83"/>
      <c r="AN94" s="83"/>
      <c r="AO94" s="83"/>
    </row>
    <row r="95" spans="1:41" ht="15.75" thickBot="1">
      <c r="A95" s="79">
        <v>26</v>
      </c>
      <c r="B95" s="82" t="s">
        <v>219</v>
      </c>
      <c r="C95" s="286"/>
      <c r="D95" s="287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3"/>
      <c r="AF95" s="83"/>
      <c r="AG95" s="83"/>
      <c r="AH95" s="83"/>
      <c r="AI95" s="83"/>
      <c r="AJ95" s="83"/>
      <c r="AK95" s="83">
        <f t="shared" ref="AK95:AK96" si="6">SUM(F95:AJ95)</f>
        <v>0</v>
      </c>
      <c r="AL95" s="83"/>
      <c r="AM95" s="83"/>
      <c r="AN95" s="83"/>
      <c r="AO95" s="83"/>
    </row>
    <row r="96" spans="1:41" ht="15.75" thickBot="1">
      <c r="A96" s="79">
        <v>27</v>
      </c>
      <c r="B96" s="82" t="s">
        <v>232</v>
      </c>
      <c r="C96" s="286"/>
      <c r="D96" s="287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83"/>
      <c r="AF96" s="83"/>
      <c r="AG96" s="83"/>
      <c r="AH96" s="83"/>
      <c r="AI96" s="83"/>
      <c r="AJ96" s="83"/>
      <c r="AK96" s="83">
        <f t="shared" si="6"/>
        <v>0</v>
      </c>
      <c r="AL96" s="146"/>
      <c r="AM96" s="146"/>
      <c r="AN96" s="146"/>
      <c r="AO96" s="146"/>
    </row>
  </sheetData>
  <mergeCells count="112">
    <mergeCell ref="C95:D95"/>
    <mergeCell ref="C91:D91"/>
    <mergeCell ref="C92:D92"/>
    <mergeCell ref="C93:D93"/>
    <mergeCell ref="C94:D94"/>
    <mergeCell ref="C31:D31"/>
    <mergeCell ref="C63:D63"/>
    <mergeCell ref="C86:D86"/>
    <mergeCell ref="C87:D87"/>
    <mergeCell ref="C88:D88"/>
    <mergeCell ref="C89:D89"/>
    <mergeCell ref="C90:D90"/>
    <mergeCell ref="C81:D81"/>
    <mergeCell ref="C82:D82"/>
    <mergeCell ref="C83:D83"/>
    <mergeCell ref="C84:D84"/>
    <mergeCell ref="C85:D85"/>
    <mergeCell ref="C76:D76"/>
    <mergeCell ref="C77:D77"/>
    <mergeCell ref="C78:D78"/>
    <mergeCell ref="C79:D79"/>
    <mergeCell ref="C80:D80"/>
    <mergeCell ref="C71:D71"/>
    <mergeCell ref="C72:D72"/>
    <mergeCell ref="C73:D73"/>
    <mergeCell ref="C74:D74"/>
    <mergeCell ref="C75:D75"/>
    <mergeCell ref="AL67:AM67"/>
    <mergeCell ref="AN67:AN68"/>
    <mergeCell ref="AO67:AO68"/>
    <mergeCell ref="C69:D69"/>
    <mergeCell ref="C70:D70"/>
    <mergeCell ref="C61:D61"/>
    <mergeCell ref="C62:D62"/>
    <mergeCell ref="A66:T66"/>
    <mergeCell ref="A67:A68"/>
    <mergeCell ref="B67:B68"/>
    <mergeCell ref="C67:D68"/>
    <mergeCell ref="E67:E68"/>
    <mergeCell ref="F67:AK67"/>
    <mergeCell ref="C64:D64"/>
    <mergeCell ref="C56:D56"/>
    <mergeCell ref="C57:D57"/>
    <mergeCell ref="C58:D58"/>
    <mergeCell ref="C59:D59"/>
    <mergeCell ref="C60:D60"/>
    <mergeCell ref="C51:D51"/>
    <mergeCell ref="C52:D52"/>
    <mergeCell ref="C53:D53"/>
    <mergeCell ref="C54:D54"/>
    <mergeCell ref="C55:D55"/>
    <mergeCell ref="C46:D46"/>
    <mergeCell ref="C47:D47"/>
    <mergeCell ref="C48:D48"/>
    <mergeCell ref="C49:D49"/>
    <mergeCell ref="C50:D50"/>
    <mergeCell ref="C27:D27"/>
    <mergeCell ref="C28:D28"/>
    <mergeCell ref="C29:D29"/>
    <mergeCell ref="C39:D39"/>
    <mergeCell ref="C40:D40"/>
    <mergeCell ref="C44:D44"/>
    <mergeCell ref="C45:D45"/>
    <mergeCell ref="C42:D42"/>
    <mergeCell ref="C43:D43"/>
    <mergeCell ref="C41:D41"/>
    <mergeCell ref="C32:D32"/>
    <mergeCell ref="AN3:AN4"/>
    <mergeCell ref="AL35:AM35"/>
    <mergeCell ref="AN35:AN36"/>
    <mergeCell ref="AO35:AO36"/>
    <mergeCell ref="C37:D37"/>
    <mergeCell ref="C38:D38"/>
    <mergeCell ref="A34:T34"/>
    <mergeCell ref="A35:A36"/>
    <mergeCell ref="B35:B36"/>
    <mergeCell ref="C35:D36"/>
    <mergeCell ref="E35:E36"/>
    <mergeCell ref="F35:AK35"/>
    <mergeCell ref="C21:D21"/>
    <mergeCell ref="A1:AB1"/>
    <mergeCell ref="A2:T2"/>
    <mergeCell ref="A3:A4"/>
    <mergeCell ref="B3:B4"/>
    <mergeCell ref="C3:D4"/>
    <mergeCell ref="E3:E4"/>
    <mergeCell ref="F3:AK3"/>
    <mergeCell ref="AL3:AM3"/>
    <mergeCell ref="C96:D96"/>
    <mergeCell ref="AO3:AO4"/>
    <mergeCell ref="C5:D5"/>
    <mergeCell ref="C30:D30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22:D22"/>
    <mergeCell ref="C23:D23"/>
    <mergeCell ref="C24:D24"/>
    <mergeCell ref="C25:D25"/>
    <mergeCell ref="C26:D26"/>
    <mergeCell ref="C17:D17"/>
    <mergeCell ref="C18:D18"/>
    <mergeCell ref="C19:D19"/>
    <mergeCell ref="C20:D20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37"/>
  <sheetViews>
    <sheetView tabSelected="1" workbookViewId="0">
      <selection activeCell="A2" sqref="A2:A3"/>
    </sheetView>
  </sheetViews>
  <sheetFormatPr defaultRowHeight="15"/>
  <cols>
    <col min="3" max="3" width="16.42578125" customWidth="1"/>
  </cols>
  <sheetData>
    <row r="1" spans="1:9" ht="15.75" thickBot="1">
      <c r="A1" s="292" t="s">
        <v>246</v>
      </c>
      <c r="B1" s="293"/>
      <c r="C1" s="293"/>
      <c r="D1" s="293"/>
      <c r="E1" s="293"/>
      <c r="F1" s="293"/>
      <c r="G1" s="293"/>
      <c r="H1" s="293"/>
      <c r="I1" s="293"/>
    </row>
    <row r="2" spans="1:9" ht="15.75" thickBot="1">
      <c r="A2" s="288" t="s">
        <v>139</v>
      </c>
      <c r="B2" s="288" t="s">
        <v>140</v>
      </c>
      <c r="C2" s="295" t="s">
        <v>153</v>
      </c>
      <c r="D2" s="296"/>
      <c r="E2" s="288" t="s">
        <v>154</v>
      </c>
      <c r="F2" s="286" t="s">
        <v>162</v>
      </c>
      <c r="G2" s="299"/>
      <c r="H2" s="299"/>
      <c r="I2" s="290"/>
    </row>
    <row r="3" spans="1:9" ht="62.25" customHeight="1" thickBot="1">
      <c r="A3" s="294"/>
      <c r="B3" s="294"/>
      <c r="C3" s="297"/>
      <c r="D3" s="298"/>
      <c r="E3" s="289"/>
      <c r="F3" s="84" t="s">
        <v>11</v>
      </c>
      <c r="G3" s="84" t="s">
        <v>163</v>
      </c>
      <c r="H3" s="84" t="s">
        <v>164</v>
      </c>
      <c r="I3" s="84" t="s">
        <v>100</v>
      </c>
    </row>
    <row r="4" spans="1:9" ht="15.75" thickBot="1">
      <c r="A4" s="79">
        <v>1</v>
      </c>
      <c r="B4" s="78">
        <v>2</v>
      </c>
      <c r="C4" s="286">
        <v>3</v>
      </c>
      <c r="D4" s="290"/>
      <c r="E4" s="78">
        <v>4</v>
      </c>
      <c r="F4" s="78">
        <v>5</v>
      </c>
      <c r="G4" s="78">
        <v>6</v>
      </c>
      <c r="H4" s="78">
        <v>7</v>
      </c>
      <c r="I4" s="78">
        <v>8</v>
      </c>
    </row>
    <row r="5" spans="1:9" ht="15.75" thickBot="1">
      <c r="A5" s="79">
        <v>1</v>
      </c>
      <c r="B5" s="82" t="s">
        <v>25</v>
      </c>
      <c r="C5" s="286"/>
      <c r="D5" s="287"/>
      <c r="E5" s="78"/>
      <c r="F5" s="78">
        <f>'ПОД 3 таблица 3'!AK6</f>
        <v>33</v>
      </c>
      <c r="G5" s="78">
        <f>'ПОД 3 таблица 3'!AK38</f>
        <v>10</v>
      </c>
      <c r="H5" s="78">
        <f>'ПОД 3 таблица 3'!AK70</f>
        <v>33</v>
      </c>
      <c r="I5" s="78">
        <f>SUM(F5:H5)</f>
        <v>76</v>
      </c>
    </row>
    <row r="6" spans="1:9" ht="15.75" thickBot="1">
      <c r="A6" s="79">
        <v>2</v>
      </c>
      <c r="B6" s="82" t="s">
        <v>173</v>
      </c>
      <c r="C6" s="286"/>
      <c r="D6" s="287"/>
      <c r="E6" s="78"/>
      <c r="F6" s="78">
        <f>'ПОД 3 таблица 3'!AK7</f>
        <v>0.5</v>
      </c>
      <c r="G6" s="78">
        <f>'ПОД 3 таблица 3'!AK39</f>
        <v>0</v>
      </c>
      <c r="H6" s="78">
        <f>'ПОД 3 таблица 3'!AK71</f>
        <v>1.5</v>
      </c>
      <c r="I6" s="78">
        <f t="shared" ref="I6:I29" si="0">SUM(F6:H6)</f>
        <v>2</v>
      </c>
    </row>
    <row r="7" spans="1:9" ht="15.75" thickBot="1">
      <c r="A7" s="79">
        <v>3</v>
      </c>
      <c r="B7" s="82" t="s">
        <v>174</v>
      </c>
      <c r="C7" s="286"/>
      <c r="D7" s="287"/>
      <c r="E7" s="78"/>
      <c r="F7" s="78">
        <f>'ПОД 3 таблица 3'!AK8</f>
        <v>4.4000000000000012</v>
      </c>
      <c r="G7" s="78">
        <f>'ПОД 3 таблица 3'!AK40</f>
        <v>4.0000000000000009</v>
      </c>
      <c r="H7" s="78">
        <f>'ПОД 3 таблица 3'!AK72</f>
        <v>4.4000000000000012</v>
      </c>
      <c r="I7" s="78">
        <f t="shared" si="0"/>
        <v>12.800000000000004</v>
      </c>
    </row>
    <row r="8" spans="1:9" ht="15.75" thickBot="1">
      <c r="A8" s="79">
        <v>4</v>
      </c>
      <c r="B8" s="82" t="s">
        <v>176</v>
      </c>
      <c r="C8" s="286"/>
      <c r="D8" s="287"/>
      <c r="E8" s="78"/>
      <c r="F8" s="78">
        <f>'ПОД 3 таблица 3'!AK9</f>
        <v>744</v>
      </c>
      <c r="G8" s="78">
        <f>'ПОД 3 таблица 3'!AK41</f>
        <v>672</v>
      </c>
      <c r="H8" s="78">
        <f>'ПОД 3 таблица 3'!AK73</f>
        <v>744</v>
      </c>
      <c r="I8" s="78">
        <f t="shared" si="0"/>
        <v>2160</v>
      </c>
    </row>
    <row r="9" spans="1:9" ht="15.75" thickBot="1">
      <c r="A9" s="79">
        <v>5</v>
      </c>
      <c r="B9" s="82" t="s">
        <v>177</v>
      </c>
      <c r="C9" s="286"/>
      <c r="D9" s="287"/>
      <c r="E9" s="78"/>
      <c r="F9" s="78">
        <f>'ПОД 3 таблица 3'!AK10</f>
        <v>4</v>
      </c>
      <c r="G9" s="78">
        <f>'ПОД 3 таблица 3'!AK42</f>
        <v>0</v>
      </c>
      <c r="H9" s="78">
        <f>'ПОД 3 таблица 3'!AK74</f>
        <v>0</v>
      </c>
      <c r="I9" s="78">
        <f t="shared" si="0"/>
        <v>4</v>
      </c>
    </row>
    <row r="10" spans="1:9" ht="15.75" thickBot="1">
      <c r="A10" s="79">
        <v>6</v>
      </c>
      <c r="B10" s="82" t="s">
        <v>70</v>
      </c>
      <c r="C10" s="286"/>
      <c r="D10" s="287"/>
      <c r="E10" s="78"/>
      <c r="F10" s="78">
        <f>'ПОД 3 таблица 3'!AK11</f>
        <v>0</v>
      </c>
      <c r="G10" s="78">
        <f>'ПОД 3 таблица 3'!AK43</f>
        <v>0</v>
      </c>
      <c r="H10" s="78">
        <f>'ПОД 3 таблица 3'!AK75</f>
        <v>0</v>
      </c>
      <c r="I10" s="78">
        <f t="shared" si="0"/>
        <v>0</v>
      </c>
    </row>
    <row r="11" spans="1:9" ht="15.75" thickBot="1">
      <c r="A11" s="79">
        <v>7</v>
      </c>
      <c r="B11" s="82" t="s">
        <v>71</v>
      </c>
      <c r="C11" s="286"/>
      <c r="D11" s="287"/>
      <c r="E11" s="78"/>
      <c r="F11" s="78">
        <f>'ПОД 3 таблица 3'!AK12</f>
        <v>8</v>
      </c>
      <c r="G11" s="78">
        <f>'ПОД 3 таблица 3'!AK44</f>
        <v>8</v>
      </c>
      <c r="H11" s="78">
        <f>'ПОД 3 таблица 3'!AK76</f>
        <v>8</v>
      </c>
      <c r="I11" s="78">
        <f t="shared" si="0"/>
        <v>24</v>
      </c>
    </row>
    <row r="12" spans="1:9" ht="15.75" thickBot="1">
      <c r="A12" s="79">
        <v>8</v>
      </c>
      <c r="B12" s="82" t="s">
        <v>180</v>
      </c>
      <c r="C12" s="286"/>
      <c r="D12" s="287"/>
      <c r="E12" s="78"/>
      <c r="F12" s="78">
        <f>'ПОД 3 таблица 3'!AK13</f>
        <v>0</v>
      </c>
      <c r="G12" s="78">
        <f>'ПОД 3 таблица 3'!AK45</f>
        <v>0</v>
      </c>
      <c r="H12" s="78">
        <f>'ПОД 3 таблица 3'!AK77</f>
        <v>0</v>
      </c>
      <c r="I12" s="78">
        <f t="shared" si="0"/>
        <v>0</v>
      </c>
    </row>
    <row r="13" spans="1:9" ht="15.75" thickBot="1">
      <c r="A13" s="79">
        <v>9</v>
      </c>
      <c r="B13" s="82" t="s">
        <v>181</v>
      </c>
      <c r="C13" s="286"/>
      <c r="D13" s="287"/>
      <c r="E13" s="78"/>
      <c r="F13" s="78">
        <f>'ПОД 3 таблица 3'!AK14</f>
        <v>0</v>
      </c>
      <c r="G13" s="78">
        <f>'ПОД 3 таблица 3'!AK46</f>
        <v>0</v>
      </c>
      <c r="H13" s="78">
        <f>'ПОД 3 таблица 3'!AK78</f>
        <v>0</v>
      </c>
      <c r="I13" s="78">
        <f t="shared" si="0"/>
        <v>0</v>
      </c>
    </row>
    <row r="14" spans="1:9" ht="15.75" thickBot="1">
      <c r="A14" s="79">
        <v>10</v>
      </c>
      <c r="B14" s="82" t="s">
        <v>182</v>
      </c>
      <c r="C14" s="286"/>
      <c r="D14" s="287"/>
      <c r="E14" s="78"/>
      <c r="F14" s="78">
        <f>'ПОД 3 таблица 3'!AK15</f>
        <v>16</v>
      </c>
      <c r="G14" s="78">
        <f>'ПОД 3 таблица 3'!AK47</f>
        <v>36</v>
      </c>
      <c r="H14" s="78">
        <f>'ПОД 3 таблица 3'!AK79</f>
        <v>32</v>
      </c>
      <c r="I14" s="78">
        <f t="shared" si="0"/>
        <v>84</v>
      </c>
    </row>
    <row r="15" spans="1:9" ht="15.75" thickBot="1">
      <c r="A15" s="79">
        <v>11</v>
      </c>
      <c r="B15" s="82" t="s">
        <v>81</v>
      </c>
      <c r="C15" s="286"/>
      <c r="D15" s="287"/>
      <c r="E15" s="78"/>
      <c r="F15" s="78">
        <f>'ПОД 3 таблица 3'!AK16</f>
        <v>0</v>
      </c>
      <c r="G15" s="78">
        <f>'ПОД 3 таблица 3'!AK48</f>
        <v>0</v>
      </c>
      <c r="H15" s="78">
        <f>'ПОД 3 таблица 3'!AK80</f>
        <v>0</v>
      </c>
      <c r="I15" s="78">
        <f t="shared" si="0"/>
        <v>0</v>
      </c>
    </row>
    <row r="16" spans="1:9" ht="15.75" thickBot="1">
      <c r="A16" s="79">
        <v>12</v>
      </c>
      <c r="B16" s="82" t="s">
        <v>110</v>
      </c>
      <c r="C16" s="286"/>
      <c r="D16" s="287"/>
      <c r="E16" s="78"/>
      <c r="F16" s="78">
        <f>'ПОД 3 таблица 3'!AK17</f>
        <v>0</v>
      </c>
      <c r="G16" s="78">
        <f>'ПОД 3 таблица 3'!AK49</f>
        <v>0</v>
      </c>
      <c r="H16" s="78">
        <f>'ПОД 3 таблица 3'!AK81</f>
        <v>0</v>
      </c>
      <c r="I16" s="78">
        <f t="shared" si="0"/>
        <v>0</v>
      </c>
    </row>
    <row r="17" spans="1:9" ht="15.75" thickBot="1">
      <c r="A17" s="79">
        <v>13</v>
      </c>
      <c r="B17" s="82" t="s">
        <v>77</v>
      </c>
      <c r="C17" s="286"/>
      <c r="D17" s="287"/>
      <c r="E17" s="78"/>
      <c r="F17" s="78">
        <f>'ПОД 3 таблица 3'!AK18</f>
        <v>360</v>
      </c>
      <c r="G17" s="78">
        <f>'ПОД 3 таблица 3'!AK50</f>
        <v>240</v>
      </c>
      <c r="H17" s="78">
        <f>'ПОД 3 таблица 3'!AK82</f>
        <v>240</v>
      </c>
      <c r="I17" s="78">
        <f t="shared" si="0"/>
        <v>840</v>
      </c>
    </row>
    <row r="18" spans="1:9" ht="15.75" thickBot="1">
      <c r="A18" s="79">
        <v>14</v>
      </c>
      <c r="B18" s="82" t="s">
        <v>76</v>
      </c>
      <c r="C18" s="286"/>
      <c r="D18" s="287"/>
      <c r="E18" s="78"/>
      <c r="F18" s="78">
        <f>'ПОД 3 таблица 3'!AK19</f>
        <v>180</v>
      </c>
      <c r="G18" s="78">
        <f>'ПОД 3 таблица 3'!AK51</f>
        <v>120</v>
      </c>
      <c r="H18" s="78">
        <f>'ПОД 3 таблица 3'!AK83</f>
        <v>120</v>
      </c>
      <c r="I18" s="78">
        <f t="shared" si="0"/>
        <v>420</v>
      </c>
    </row>
    <row r="19" spans="1:9" ht="15.75" thickBot="1">
      <c r="A19" s="79">
        <v>15</v>
      </c>
      <c r="B19" s="82" t="s">
        <v>75</v>
      </c>
      <c r="C19" s="286"/>
      <c r="D19" s="287"/>
      <c r="E19" s="78"/>
      <c r="F19" s="78">
        <f>'ПОД 3 таблица 3'!AK20</f>
        <v>368</v>
      </c>
      <c r="G19" s="78">
        <f>'ПОД 3 таблица 3'!AK52</f>
        <v>480</v>
      </c>
      <c r="H19" s="78">
        <f>'ПОД 3 таблица 3'!AK84</f>
        <v>360</v>
      </c>
      <c r="I19" s="78">
        <f t="shared" si="0"/>
        <v>1208</v>
      </c>
    </row>
    <row r="20" spans="1:9" ht="15.75" thickBot="1">
      <c r="A20" s="79">
        <v>16</v>
      </c>
      <c r="B20" s="82" t="s">
        <v>74</v>
      </c>
      <c r="C20" s="286"/>
      <c r="D20" s="287"/>
      <c r="E20" s="78"/>
      <c r="F20" s="78">
        <f>'ПОД 3 таблица 3'!AK21</f>
        <v>0</v>
      </c>
      <c r="G20" s="78">
        <f>'ПОД 3 таблица 3'!AK53</f>
        <v>0</v>
      </c>
      <c r="H20" s="78">
        <f>'ПОД 3 таблица 3'!AK85</f>
        <v>0</v>
      </c>
      <c r="I20" s="78">
        <f t="shared" si="0"/>
        <v>0</v>
      </c>
    </row>
    <row r="21" spans="1:9" ht="15.75" thickBot="1">
      <c r="A21" s="79">
        <v>17</v>
      </c>
      <c r="B21" s="82" t="s">
        <v>185</v>
      </c>
      <c r="C21" s="286"/>
      <c r="D21" s="287"/>
      <c r="E21" s="78"/>
      <c r="F21" s="78">
        <f>'ПОД 3 таблица 3'!AK22</f>
        <v>496</v>
      </c>
      <c r="G21" s="78">
        <f>'ПОД 3 таблица 3'!AK54</f>
        <v>448</v>
      </c>
      <c r="H21" s="78">
        <f>'ПОД 3 таблица 3'!AK86</f>
        <v>176</v>
      </c>
      <c r="I21" s="78">
        <f t="shared" si="0"/>
        <v>1120</v>
      </c>
    </row>
    <row r="22" spans="1:9" ht="15.75" thickBot="1">
      <c r="A22" s="79">
        <v>18</v>
      </c>
      <c r="B22" s="82" t="s">
        <v>186</v>
      </c>
      <c r="C22" s="286"/>
      <c r="D22" s="287"/>
      <c r="E22" s="78"/>
      <c r="F22" s="78">
        <f>'ПОД 3 таблица 3'!AK23</f>
        <v>744</v>
      </c>
      <c r="G22" s="78">
        <f>'ПОД 3 таблица 3'!AK55</f>
        <v>672</v>
      </c>
      <c r="H22" s="78">
        <f>'ПОД 3 таблица 3'!AK87</f>
        <v>744</v>
      </c>
      <c r="I22" s="78">
        <f t="shared" si="0"/>
        <v>2160</v>
      </c>
    </row>
    <row r="23" spans="1:9" ht="15.75" thickBot="1">
      <c r="A23" s="79">
        <v>19</v>
      </c>
      <c r="B23" s="82" t="s">
        <v>187</v>
      </c>
      <c r="C23" s="286"/>
      <c r="D23" s="287"/>
      <c r="E23" s="78"/>
      <c r="F23" s="78">
        <f>'ПОД 3 таблица 3'!AK24</f>
        <v>744</v>
      </c>
      <c r="G23" s="78">
        <f>'ПОД 3 таблица 3'!AK56</f>
        <v>672</v>
      </c>
      <c r="H23" s="78">
        <f>'ПОД 3 таблица 3'!AK88</f>
        <v>744</v>
      </c>
      <c r="I23" s="78">
        <f t="shared" si="0"/>
        <v>2160</v>
      </c>
    </row>
    <row r="24" spans="1:9" ht="15.75" thickBot="1">
      <c r="A24" s="79">
        <v>20</v>
      </c>
      <c r="B24" s="82" t="s">
        <v>109</v>
      </c>
      <c r="C24" s="286"/>
      <c r="D24" s="287"/>
      <c r="E24" s="78"/>
      <c r="F24" s="78">
        <f>'ПОД 3 таблица 3'!AK25</f>
        <v>0</v>
      </c>
      <c r="G24" s="78">
        <f>'ПОД 3 таблица 3'!AK57</f>
        <v>0</v>
      </c>
      <c r="H24" s="78">
        <f>'ПОД 3 таблица 3'!AK89</f>
        <v>0</v>
      </c>
      <c r="I24" s="78">
        <f t="shared" si="0"/>
        <v>0</v>
      </c>
    </row>
    <row r="25" spans="1:9" ht="15.75" thickBot="1">
      <c r="A25" s="79">
        <v>21</v>
      </c>
      <c r="B25" s="82" t="s">
        <v>73</v>
      </c>
      <c r="C25" s="286"/>
      <c r="D25" s="287"/>
      <c r="E25" s="78"/>
      <c r="F25" s="78">
        <f>'ПОД 3 таблица 3'!AK26</f>
        <v>0</v>
      </c>
      <c r="G25" s="78">
        <f>'ПОД 3 таблица 3'!AK58</f>
        <v>0</v>
      </c>
      <c r="H25" s="78">
        <f>'ПОД 3 таблица 3'!AK90</f>
        <v>0</v>
      </c>
      <c r="I25" s="78">
        <f t="shared" si="0"/>
        <v>0</v>
      </c>
    </row>
    <row r="26" spans="1:9" ht="15.75" thickBot="1">
      <c r="A26" s="79">
        <v>22</v>
      </c>
      <c r="B26" s="82" t="s">
        <v>188</v>
      </c>
      <c r="C26" s="286"/>
      <c r="D26" s="287"/>
      <c r="E26" s="78"/>
      <c r="F26" s="78">
        <f>'ПОД 3 таблица 3'!AK27</f>
        <v>744</v>
      </c>
      <c r="G26" s="78">
        <f>'ПОД 3 таблица 3'!AK59</f>
        <v>672</v>
      </c>
      <c r="H26" s="78">
        <f>'ПОД 3 таблица 3'!AK91</f>
        <v>744</v>
      </c>
      <c r="I26" s="78">
        <f t="shared" si="0"/>
        <v>2160</v>
      </c>
    </row>
    <row r="27" spans="1:9" ht="15.75" thickBot="1">
      <c r="A27" s="79">
        <v>23</v>
      </c>
      <c r="B27" s="82" t="s">
        <v>189</v>
      </c>
      <c r="C27" s="286"/>
      <c r="D27" s="287"/>
      <c r="E27" s="78"/>
      <c r="F27" s="78">
        <f>'ПОД 3 таблица 3'!AK28</f>
        <v>0</v>
      </c>
      <c r="G27" s="78">
        <f>'ПОД 3 таблица 3'!AK60</f>
        <v>0</v>
      </c>
      <c r="H27" s="78">
        <f>'ПОД 3 таблица 3'!AK92</f>
        <v>0</v>
      </c>
      <c r="I27" s="78">
        <f t="shared" si="0"/>
        <v>0</v>
      </c>
    </row>
    <row r="28" spans="1:9" ht="15.75" thickBot="1">
      <c r="A28" s="79">
        <v>24</v>
      </c>
      <c r="B28" s="82" t="s">
        <v>78</v>
      </c>
      <c r="C28" s="286"/>
      <c r="D28" s="287"/>
      <c r="E28" s="78"/>
      <c r="F28" s="78">
        <f>'ПОД 3 таблица 3'!AK29</f>
        <v>0</v>
      </c>
      <c r="G28" s="78">
        <f>'ПОД 3 таблица 3'!AK61</f>
        <v>0</v>
      </c>
      <c r="H28" s="78">
        <f>'ПОД 3 таблица 3'!AK93</f>
        <v>0</v>
      </c>
      <c r="I28" s="78">
        <f t="shared" si="0"/>
        <v>0</v>
      </c>
    </row>
    <row r="29" spans="1:9" ht="15.75" thickBot="1">
      <c r="A29" s="79">
        <v>25</v>
      </c>
      <c r="B29" s="82" t="s">
        <v>79</v>
      </c>
      <c r="C29" s="286"/>
      <c r="D29" s="287"/>
      <c r="E29" s="78"/>
      <c r="F29" s="78">
        <f>'ПОД 3 таблица 3'!AK30</f>
        <v>496</v>
      </c>
      <c r="G29" s="78">
        <f>'ПОД 3 таблица 3'!AK62</f>
        <v>448</v>
      </c>
      <c r="H29" s="78">
        <f>'ПОД 3 таблица 3'!AK94</f>
        <v>496</v>
      </c>
      <c r="I29" s="78">
        <f t="shared" si="0"/>
        <v>1440</v>
      </c>
    </row>
    <row r="30" spans="1:9" ht="15.75" thickBot="1">
      <c r="A30" s="79">
        <v>26</v>
      </c>
      <c r="B30" s="82" t="s">
        <v>219</v>
      </c>
      <c r="C30" s="286"/>
      <c r="D30" s="287"/>
      <c r="E30" s="78"/>
      <c r="F30" s="78">
        <f>'ПОД 3 таблица 3'!AK31</f>
        <v>0</v>
      </c>
      <c r="G30" s="78">
        <f>'ПОД 3 таблица 3'!AK63</f>
        <v>0</v>
      </c>
      <c r="H30" s="78">
        <f>'ПОД 3 таблица 3'!AK95</f>
        <v>0</v>
      </c>
      <c r="I30" s="78">
        <f t="shared" ref="I30:I31" si="1">SUM(F30:H30)</f>
        <v>0</v>
      </c>
    </row>
    <row r="31" spans="1:9" ht="15.75" thickBot="1">
      <c r="A31" s="79">
        <v>27</v>
      </c>
      <c r="B31" s="82" t="s">
        <v>232</v>
      </c>
      <c r="C31" s="286"/>
      <c r="D31" s="287"/>
      <c r="E31" s="78"/>
      <c r="F31" s="78">
        <f>'ПОД 3 таблица 3'!AK32</f>
        <v>0</v>
      </c>
      <c r="G31" s="78">
        <f>'ПОД 3 таблица 3'!AK64</f>
        <v>0</v>
      </c>
      <c r="H31" s="78">
        <f>'ПОД 3 таблица 3'!AK96</f>
        <v>0</v>
      </c>
      <c r="I31" s="78">
        <f t="shared" si="1"/>
        <v>0</v>
      </c>
    </row>
    <row r="32" spans="1:9">
      <c r="A32" s="317" t="s">
        <v>148</v>
      </c>
      <c r="B32" s="318"/>
      <c r="C32" s="318"/>
      <c r="D32" s="318"/>
      <c r="E32" s="318"/>
      <c r="F32" s="318"/>
      <c r="G32" s="318"/>
      <c r="H32" s="318"/>
      <c r="I32" s="319"/>
    </row>
    <row r="33" spans="1:9">
      <c r="A33" s="302" t="s">
        <v>149</v>
      </c>
      <c r="B33" s="303"/>
      <c r="C33" s="303"/>
      <c r="D33" s="303"/>
      <c r="E33" s="303"/>
      <c r="F33" s="303"/>
      <c r="G33" s="303"/>
      <c r="H33" s="303"/>
      <c r="I33" s="304"/>
    </row>
    <row r="34" spans="1:9">
      <c r="A34" s="302" t="s">
        <v>150</v>
      </c>
      <c r="B34" s="303"/>
      <c r="C34" s="303"/>
      <c r="D34" s="303"/>
      <c r="E34" s="303"/>
      <c r="F34" s="303"/>
      <c r="G34" s="303"/>
      <c r="H34" s="303"/>
      <c r="I34" s="304"/>
    </row>
    <row r="35" spans="1:9" ht="15.75" thickBot="1">
      <c r="A35" s="305" t="s">
        <v>151</v>
      </c>
      <c r="B35" s="306"/>
      <c r="C35" s="306"/>
      <c r="D35" s="306"/>
      <c r="E35" s="306"/>
      <c r="F35" s="306"/>
      <c r="G35" s="306"/>
      <c r="H35" s="306"/>
      <c r="I35" s="307"/>
    </row>
    <row r="36" spans="1:9">
      <c r="A36" s="308" t="s">
        <v>166</v>
      </c>
      <c r="B36" s="309"/>
      <c r="C36" s="310"/>
      <c r="D36" s="311" t="s">
        <v>167</v>
      </c>
      <c r="E36" s="312"/>
      <c r="F36" s="315"/>
      <c r="G36" s="315"/>
      <c r="H36" s="315"/>
      <c r="I36" s="315"/>
    </row>
    <row r="37" spans="1:9" ht="15.75" thickBot="1">
      <c r="A37" s="305" t="s">
        <v>168</v>
      </c>
      <c r="B37" s="306"/>
      <c r="C37" s="307"/>
      <c r="D37" s="313"/>
      <c r="E37" s="314"/>
      <c r="F37" s="316"/>
      <c r="G37" s="316"/>
      <c r="H37" s="316"/>
      <c r="I37" s="316"/>
    </row>
  </sheetData>
  <mergeCells count="45">
    <mergeCell ref="A1:I1"/>
    <mergeCell ref="A2:A3"/>
    <mergeCell ref="B2:B3"/>
    <mergeCell ref="C2:D3"/>
    <mergeCell ref="E2:E3"/>
    <mergeCell ref="F2:I2"/>
    <mergeCell ref="C15:D15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21:D21"/>
    <mergeCell ref="C25:D25"/>
    <mergeCell ref="C26:D26"/>
    <mergeCell ref="C28:D28"/>
    <mergeCell ref="C30:D30"/>
    <mergeCell ref="C22:D22"/>
    <mergeCell ref="C23:D23"/>
    <mergeCell ref="C24:D24"/>
    <mergeCell ref="C27:D27"/>
    <mergeCell ref="C29:D29"/>
    <mergeCell ref="C16:D16"/>
    <mergeCell ref="C17:D17"/>
    <mergeCell ref="C18:D18"/>
    <mergeCell ref="C19:D19"/>
    <mergeCell ref="C20:D20"/>
    <mergeCell ref="C31:D31"/>
    <mergeCell ref="A33:I33"/>
    <mergeCell ref="A34:I34"/>
    <mergeCell ref="A35:I35"/>
    <mergeCell ref="A36:C36"/>
    <mergeCell ref="D36:E37"/>
    <mergeCell ref="F36:F37"/>
    <mergeCell ref="G36:G37"/>
    <mergeCell ref="H36:H37"/>
    <mergeCell ref="I36:I37"/>
    <mergeCell ref="A37:C37"/>
    <mergeCell ref="A32:I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Титул</vt:lpstr>
      <vt:lpstr>ПОД 2 квартал 1</vt:lpstr>
      <vt:lpstr>ПОД 1 титул</vt:lpstr>
      <vt:lpstr>ПОД 1 квартал 1</vt:lpstr>
      <vt:lpstr>ПОД 3 титул</vt:lpstr>
      <vt:lpstr>ПОД 3 таблица 1</vt:lpstr>
      <vt:lpstr>ПОД 3 таблица 2</vt:lpstr>
      <vt:lpstr>ПОД 3 таблица 3</vt:lpstr>
      <vt:lpstr>ПОД 3 таблица 4 квартал 1</vt:lpstr>
      <vt:lpstr>Для эконалога</vt:lpstr>
    </vt:vector>
  </TitlesOfParts>
  <Company>CEP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Ерилин Глеб</dc:creator>
  <cp:lastModifiedBy>Gleb</cp:lastModifiedBy>
  <cp:lastPrinted>2017-04-11T05:46:34Z</cp:lastPrinted>
  <dcterms:created xsi:type="dcterms:W3CDTF">2016-03-07T09:37:57Z</dcterms:created>
  <dcterms:modified xsi:type="dcterms:W3CDTF">2019-05-07T08:54:44Z</dcterms:modified>
</cp:coreProperties>
</file>